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4435" windowHeight="16440" tabRatio="805" firstSheet="94" activeTab="104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r:id="rId32"/>
    <sheet name="Item33" sheetId="36" r:id="rId33"/>
    <sheet name="Item34" sheetId="37" r:id="rId34"/>
    <sheet name="Item35" sheetId="38" r:id="rId35"/>
    <sheet name="Item36" sheetId="39" r:id="rId36"/>
    <sheet name="Item37" sheetId="40" r:id="rId37"/>
    <sheet name="Item38" sheetId="41" r:id="rId38"/>
    <sheet name="Item39" sheetId="42" r:id="rId39"/>
    <sheet name="Item40" sheetId="43" r:id="rId40"/>
    <sheet name="Item41" sheetId="44" r:id="rId41"/>
    <sheet name="Item42" sheetId="45" r:id="rId42"/>
    <sheet name="Item43" sheetId="46" r:id="rId43"/>
    <sheet name="Item44" sheetId="47" r:id="rId44"/>
    <sheet name="Item45" sheetId="48" r:id="rId45"/>
    <sheet name="Item46" sheetId="49" r:id="rId46"/>
    <sheet name="Item47" sheetId="50" r:id="rId47"/>
    <sheet name="Item48" sheetId="51" r:id="rId48"/>
    <sheet name="Item49" sheetId="52" r:id="rId49"/>
    <sheet name="Item50" sheetId="53" r:id="rId50"/>
    <sheet name="Item51" sheetId="54" r:id="rId51"/>
    <sheet name="Item52" sheetId="55" r:id="rId52"/>
    <sheet name="Item53" sheetId="56" r:id="rId53"/>
    <sheet name="Item54" sheetId="57" r:id="rId54"/>
    <sheet name="Item55" sheetId="58" r:id="rId55"/>
    <sheet name="Item56" sheetId="59" r:id="rId56"/>
    <sheet name="Item57" sheetId="60" r:id="rId57"/>
    <sheet name="Item58" sheetId="61" r:id="rId58"/>
    <sheet name="Item59" sheetId="62" r:id="rId59"/>
    <sheet name="Item60" sheetId="63" r:id="rId60"/>
    <sheet name="Item61" sheetId="64" r:id="rId61"/>
    <sheet name="Item62" sheetId="65" r:id="rId62"/>
    <sheet name="Item63" sheetId="66" r:id="rId63"/>
    <sheet name="Item64" sheetId="67" r:id="rId64"/>
    <sheet name="Item65" sheetId="68" r:id="rId65"/>
    <sheet name="Item66" sheetId="69" r:id="rId66"/>
    <sheet name="Item67" sheetId="70" r:id="rId67"/>
    <sheet name="Item68" sheetId="71" r:id="rId68"/>
    <sheet name="Item69" sheetId="72" r:id="rId69"/>
    <sheet name="Item70" sheetId="73" r:id="rId70"/>
    <sheet name="Item71" sheetId="74" r:id="rId71"/>
    <sheet name="Item72" sheetId="75" r:id="rId72"/>
    <sheet name="Item73" sheetId="76" r:id="rId73"/>
    <sheet name="Item74" sheetId="77" r:id="rId74"/>
    <sheet name="Item75" sheetId="78" r:id="rId75"/>
    <sheet name="Item76" sheetId="79" r:id="rId76"/>
    <sheet name="Item77" sheetId="80" r:id="rId77"/>
    <sheet name="Item78" sheetId="81" r:id="rId78"/>
    <sheet name="Item79" sheetId="82" r:id="rId79"/>
    <sheet name="Item80" sheetId="83" r:id="rId80"/>
    <sheet name="Item81" sheetId="84" r:id="rId81"/>
    <sheet name="Item82" sheetId="85" r:id="rId82"/>
    <sheet name="Item83" sheetId="86" r:id="rId83"/>
    <sheet name="Item84" sheetId="87" r:id="rId84"/>
    <sheet name="Item85" sheetId="88" r:id="rId85"/>
    <sheet name="Item86" sheetId="89" r:id="rId86"/>
    <sheet name="Item87" sheetId="90" r:id="rId87"/>
    <sheet name="Item88" sheetId="91" r:id="rId88"/>
    <sheet name="Item89" sheetId="92" r:id="rId89"/>
    <sheet name="Item90" sheetId="93" r:id="rId90"/>
    <sheet name="Item91" sheetId="94" r:id="rId91"/>
    <sheet name="Item92" sheetId="95" r:id="rId92"/>
    <sheet name="Item93" sheetId="96" r:id="rId93"/>
    <sheet name="Item94" sheetId="97" r:id="rId94"/>
    <sheet name="Item95" sheetId="98" r:id="rId95"/>
    <sheet name="Item96" sheetId="99" r:id="rId96"/>
    <sheet name="Item97" sheetId="100" r:id="rId97"/>
    <sheet name="Item98" sheetId="101" r:id="rId98"/>
    <sheet name="Item99" sheetId="102" r:id="rId99"/>
    <sheet name="Item100" sheetId="103" r:id="rId100"/>
    <sheet name="Item101" sheetId="104" r:id="rId101"/>
    <sheet name="Item102" sheetId="105" r:id="rId102"/>
    <sheet name="Item103" sheetId="106" r:id="rId103"/>
    <sheet name="Item104" sheetId="107" r:id="rId104"/>
    <sheet name="Total" sheetId="23" r:id="rId105"/>
  </sheets>
  <definedNames>
    <definedName name="_xlnm._FilterDatabase" localSheetId="104" hidden="1">Total!$A$2:$I$106</definedName>
    <definedName name="_xlnm.Print_Area" localSheetId="104">Total!$A$1:$I$119</definedName>
    <definedName name="_xlnm.Print_Titles" localSheetId="104">Total!$1:$2</definedName>
  </definedNames>
  <calcPr calcId="145621"/>
</workbook>
</file>

<file path=xl/calcChain.xml><?xml version="1.0" encoding="utf-8"?>
<calcChain xmlns="http://schemas.openxmlformats.org/spreadsheetml/2006/main">
  <c r="H3" i="96" l="1"/>
  <c r="H3" i="95"/>
  <c r="H3" i="92"/>
  <c r="H3" i="88"/>
  <c r="H3" i="77"/>
  <c r="H3" i="76"/>
  <c r="H3" i="71"/>
  <c r="H3" i="69"/>
  <c r="H3" i="67"/>
  <c r="H3" i="62"/>
  <c r="H3" i="61"/>
  <c r="H3" i="58"/>
  <c r="H3" i="56"/>
  <c r="H3" i="53"/>
  <c r="H3" i="45"/>
  <c r="H3" i="44"/>
  <c r="H3" i="40"/>
  <c r="H3" i="36"/>
  <c r="H3" i="31"/>
  <c r="H3" i="22"/>
  <c r="H3" i="19"/>
  <c r="H3" i="17"/>
  <c r="H3" i="16"/>
  <c r="H3" i="15"/>
  <c r="H3" i="13"/>
  <c r="H3" i="11"/>
  <c r="H6" i="4" l="1"/>
  <c r="H6" i="5"/>
  <c r="H6" i="6"/>
  <c r="H6" i="7"/>
  <c r="H6" i="8"/>
  <c r="H6" i="9"/>
  <c r="H6" i="10"/>
  <c r="H6" i="12"/>
  <c r="H6" i="14"/>
  <c r="H6" i="18"/>
  <c r="H6" i="20"/>
  <c r="H6" i="21"/>
  <c r="H6" i="24"/>
  <c r="H6" i="25"/>
  <c r="H6" i="26"/>
  <c r="H6" i="27"/>
  <c r="H6" i="28"/>
  <c r="H6" i="29"/>
  <c r="H6" i="30"/>
  <c r="H6" i="32"/>
  <c r="H6" i="33"/>
  <c r="H6" i="34"/>
  <c r="H6" i="35"/>
  <c r="H6" i="37"/>
  <c r="H6" i="38"/>
  <c r="H6" i="39"/>
  <c r="H6" i="41"/>
  <c r="H6" i="42"/>
  <c r="H6" i="43"/>
  <c r="H6" i="46"/>
  <c r="H6" i="47"/>
  <c r="H6" i="48"/>
  <c r="H6" i="49"/>
  <c r="H6" i="50"/>
  <c r="H6" i="51"/>
  <c r="H6" i="52"/>
  <c r="H6" i="54"/>
  <c r="H6" i="55"/>
  <c r="H6" i="57"/>
  <c r="H6" i="59"/>
  <c r="H6" i="60"/>
  <c r="H6" i="63"/>
  <c r="H6" i="64"/>
  <c r="H6" i="65"/>
  <c r="H6" i="66"/>
  <c r="H6" i="68"/>
  <c r="H6" i="70"/>
  <c r="H6" i="72"/>
  <c r="H6" i="73"/>
  <c r="H6" i="74"/>
  <c r="H6" i="75"/>
  <c r="H6" i="78"/>
  <c r="H6" i="79"/>
  <c r="H6" i="80"/>
  <c r="H6" i="81"/>
  <c r="H6" i="82"/>
  <c r="H6" i="83"/>
  <c r="H6" i="84"/>
  <c r="H6" i="85"/>
  <c r="H6" i="86"/>
  <c r="H6" i="87"/>
  <c r="H6" i="89"/>
  <c r="H6" i="90"/>
  <c r="H6" i="91"/>
  <c r="H6" i="93"/>
  <c r="H6" i="94"/>
  <c r="H6" i="97"/>
  <c r="H6" i="98"/>
  <c r="H6" i="99"/>
  <c r="H6" i="100"/>
  <c r="H6" i="101"/>
  <c r="H6" i="102"/>
  <c r="H6" i="103"/>
  <c r="H6" i="104"/>
  <c r="H6" i="105"/>
  <c r="H6" i="106"/>
  <c r="H6" i="107"/>
  <c r="H6" i="1"/>
  <c r="H5" i="4"/>
  <c r="H5" i="5"/>
  <c r="H5" i="6"/>
  <c r="H5" i="7"/>
  <c r="H5" i="8"/>
  <c r="H5" i="9"/>
  <c r="H5" i="10"/>
  <c r="H5" i="12"/>
  <c r="H5" i="14"/>
  <c r="H5" i="18"/>
  <c r="H5" i="20"/>
  <c r="H5" i="21"/>
  <c r="H5" i="24"/>
  <c r="H5" i="25"/>
  <c r="H5" i="26"/>
  <c r="H5" i="27"/>
  <c r="H5" i="28"/>
  <c r="H5" i="29"/>
  <c r="H5" i="30"/>
  <c r="H5" i="32"/>
  <c r="H5" i="33"/>
  <c r="H5" i="34"/>
  <c r="H5" i="35"/>
  <c r="H5" i="37"/>
  <c r="H5" i="38"/>
  <c r="H5" i="39"/>
  <c r="H5" i="41"/>
  <c r="H5" i="42"/>
  <c r="H5" i="43"/>
  <c r="H5" i="46"/>
  <c r="H5" i="47"/>
  <c r="H5" i="48"/>
  <c r="H5" i="49"/>
  <c r="H5" i="50"/>
  <c r="H5" i="51"/>
  <c r="H5" i="52"/>
  <c r="H5" i="54"/>
  <c r="H5" i="55"/>
  <c r="H5" i="57"/>
  <c r="H5" i="59"/>
  <c r="H5" i="60"/>
  <c r="H5" i="63"/>
  <c r="H5" i="64"/>
  <c r="H5" i="65"/>
  <c r="H5" i="66"/>
  <c r="H5" i="68"/>
  <c r="H5" i="70"/>
  <c r="H5" i="72"/>
  <c r="H5" i="73"/>
  <c r="H5" i="74"/>
  <c r="H5" i="75"/>
  <c r="H5" i="78"/>
  <c r="H5" i="79"/>
  <c r="H5" i="80"/>
  <c r="H5" i="81"/>
  <c r="H5" i="82"/>
  <c r="H5" i="83"/>
  <c r="H5" i="84"/>
  <c r="H5" i="85"/>
  <c r="H5" i="86"/>
  <c r="H5" i="87"/>
  <c r="H5" i="89"/>
  <c r="H5" i="90"/>
  <c r="H5" i="91"/>
  <c r="H5" i="93"/>
  <c r="H5" i="94"/>
  <c r="H5" i="97"/>
  <c r="H5" i="98"/>
  <c r="H5" i="99"/>
  <c r="H5" i="100"/>
  <c r="H5" i="101"/>
  <c r="H5" i="102"/>
  <c r="H5" i="103"/>
  <c r="H5" i="104"/>
  <c r="H5" i="105"/>
  <c r="H5" i="106"/>
  <c r="H5" i="107"/>
  <c r="H5" i="1"/>
  <c r="C103" i="23" l="1"/>
  <c r="D103" i="23"/>
  <c r="E103" i="23"/>
  <c r="C104" i="23"/>
  <c r="D104" i="23"/>
  <c r="E104" i="23"/>
  <c r="C105" i="23"/>
  <c r="D105" i="23"/>
  <c r="E105" i="23"/>
  <c r="C106" i="23"/>
  <c r="D106" i="23"/>
  <c r="E106" i="23"/>
  <c r="C80" i="23"/>
  <c r="B106" i="23"/>
  <c r="B105" i="23"/>
  <c r="B104" i="23"/>
  <c r="C79" i="23"/>
  <c r="F20" i="107" l="1"/>
  <c r="D20" i="107"/>
  <c r="B20" i="107"/>
  <c r="A20" i="107" s="1"/>
  <c r="I17" i="107"/>
  <c r="I16" i="107"/>
  <c r="I15" i="107"/>
  <c r="I14" i="107"/>
  <c r="I13" i="107"/>
  <c r="I12" i="107"/>
  <c r="I11" i="107"/>
  <c r="I10" i="107"/>
  <c r="F3" i="107"/>
  <c r="H20" i="107" s="1"/>
  <c r="G20" i="107" s="1"/>
  <c r="F20" i="106"/>
  <c r="D20" i="106"/>
  <c r="B20" i="106"/>
  <c r="A20" i="106" s="1"/>
  <c r="I17" i="106"/>
  <c r="I16" i="106"/>
  <c r="I15" i="106"/>
  <c r="I14" i="106"/>
  <c r="I13" i="106"/>
  <c r="I12" i="106"/>
  <c r="I11" i="106"/>
  <c r="I10" i="106"/>
  <c r="F3" i="106"/>
  <c r="H20" i="106" s="1"/>
  <c r="G20" i="106" s="1"/>
  <c r="F20" i="105"/>
  <c r="D20" i="105"/>
  <c r="B20" i="105"/>
  <c r="A20" i="105" s="1"/>
  <c r="I17" i="105"/>
  <c r="I16" i="105"/>
  <c r="I15" i="105"/>
  <c r="I14" i="105"/>
  <c r="I13" i="105"/>
  <c r="I12" i="105"/>
  <c r="I11" i="105"/>
  <c r="I10" i="105"/>
  <c r="F3" i="105"/>
  <c r="H20" i="105" s="1"/>
  <c r="G20" i="105" s="1"/>
  <c r="F20" i="104"/>
  <c r="D20" i="104"/>
  <c r="B20" i="104"/>
  <c r="A20" i="104" s="1"/>
  <c r="I17" i="104"/>
  <c r="I16" i="104"/>
  <c r="I15" i="104"/>
  <c r="I14" i="104"/>
  <c r="I13" i="104"/>
  <c r="I12" i="104"/>
  <c r="I11" i="104"/>
  <c r="I10" i="104"/>
  <c r="F3" i="104"/>
  <c r="H20" i="104" s="1"/>
  <c r="G20" i="104" s="1"/>
  <c r="B103" i="23"/>
  <c r="C88" i="23"/>
  <c r="E102" i="23"/>
  <c r="E101" i="23"/>
  <c r="E100" i="23"/>
  <c r="E99" i="23"/>
  <c r="E98" i="23"/>
  <c r="E97" i="23"/>
  <c r="E96" i="23"/>
  <c r="E95" i="23"/>
  <c r="E94" i="23"/>
  <c r="E93" i="23"/>
  <c r="E92" i="23"/>
  <c r="E91" i="23"/>
  <c r="E89" i="23"/>
  <c r="E90" i="23"/>
  <c r="E88" i="23"/>
  <c r="E87" i="23"/>
  <c r="E86" i="23"/>
  <c r="E85" i="23"/>
  <c r="E84" i="23"/>
  <c r="E83" i="23"/>
  <c r="E82" i="23"/>
  <c r="E81" i="23"/>
  <c r="E80" i="23"/>
  <c r="E77" i="23"/>
  <c r="C102" i="23"/>
  <c r="C101" i="23"/>
  <c r="C100" i="23"/>
  <c r="C99" i="23"/>
  <c r="C98" i="23"/>
  <c r="C97" i="23"/>
  <c r="C96" i="23"/>
  <c r="C95" i="23"/>
  <c r="C94" i="23"/>
  <c r="C93" i="23"/>
  <c r="C92" i="23"/>
  <c r="C91" i="23"/>
  <c r="C90" i="23"/>
  <c r="C89" i="23"/>
  <c r="C87" i="23"/>
  <c r="C86" i="23"/>
  <c r="C85" i="23"/>
  <c r="C84" i="23"/>
  <c r="C83" i="23"/>
  <c r="C82" i="23"/>
  <c r="C81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B102" i="23"/>
  <c r="B101" i="23"/>
  <c r="B100" i="23"/>
  <c r="B99" i="23"/>
  <c r="B98" i="23"/>
  <c r="B97" i="23"/>
  <c r="B96" i="23"/>
  <c r="B95" i="23"/>
  <c r="B94" i="23"/>
  <c r="F20" i="103"/>
  <c r="D20" i="103"/>
  <c r="B20" i="103"/>
  <c r="A20" i="103" s="1"/>
  <c r="I17" i="103"/>
  <c r="I16" i="103"/>
  <c r="I15" i="103"/>
  <c r="I14" i="103"/>
  <c r="I13" i="103"/>
  <c r="I12" i="103"/>
  <c r="I11" i="103"/>
  <c r="I10" i="103"/>
  <c r="F3" i="103"/>
  <c r="H20" i="103" s="1"/>
  <c r="G20" i="103" s="1"/>
  <c r="F20" i="102"/>
  <c r="D20" i="102"/>
  <c r="B20" i="102"/>
  <c r="A20" i="102" s="1"/>
  <c r="I17" i="102"/>
  <c r="I16" i="102"/>
  <c r="I15" i="102"/>
  <c r="I14" i="102"/>
  <c r="I13" i="102"/>
  <c r="I12" i="102"/>
  <c r="I11" i="102"/>
  <c r="I10" i="102"/>
  <c r="F3" i="102"/>
  <c r="H20" i="102" s="1"/>
  <c r="G20" i="102" s="1"/>
  <c r="F20" i="101"/>
  <c r="D20" i="101"/>
  <c r="B20" i="101"/>
  <c r="A20" i="101" s="1"/>
  <c r="I17" i="101"/>
  <c r="I16" i="101"/>
  <c r="I15" i="101"/>
  <c r="I14" i="101"/>
  <c r="I13" i="101"/>
  <c r="I12" i="101"/>
  <c r="I11" i="101"/>
  <c r="I10" i="101"/>
  <c r="F3" i="101"/>
  <c r="H20" i="101" s="1"/>
  <c r="G20" i="101" s="1"/>
  <c r="F20" i="100"/>
  <c r="D20" i="100"/>
  <c r="B20" i="100"/>
  <c r="A20" i="100" s="1"/>
  <c r="I17" i="100"/>
  <c r="I16" i="100"/>
  <c r="I15" i="100"/>
  <c r="I14" i="100"/>
  <c r="I13" i="100"/>
  <c r="I12" i="100"/>
  <c r="I11" i="100"/>
  <c r="I10" i="100"/>
  <c r="F3" i="100"/>
  <c r="H20" i="100" s="1"/>
  <c r="G20" i="100" s="1"/>
  <c r="F20" i="99"/>
  <c r="D20" i="99"/>
  <c r="B20" i="99"/>
  <c r="A20" i="99" s="1"/>
  <c r="I17" i="99"/>
  <c r="I16" i="99"/>
  <c r="I15" i="99"/>
  <c r="I14" i="99"/>
  <c r="I13" i="99"/>
  <c r="I12" i="99"/>
  <c r="I11" i="99"/>
  <c r="I10" i="99"/>
  <c r="F3" i="99"/>
  <c r="H20" i="99" s="1"/>
  <c r="G20" i="99" s="1"/>
  <c r="F20" i="98"/>
  <c r="D20" i="98"/>
  <c r="B20" i="98"/>
  <c r="A20" i="98" s="1"/>
  <c r="I17" i="98"/>
  <c r="I16" i="98"/>
  <c r="I15" i="98"/>
  <c r="I14" i="98"/>
  <c r="I13" i="98"/>
  <c r="I12" i="98"/>
  <c r="I11" i="98"/>
  <c r="I10" i="98"/>
  <c r="F3" i="98"/>
  <c r="H20" i="98" s="1"/>
  <c r="G20" i="98" s="1"/>
  <c r="F20" i="97"/>
  <c r="D20" i="97"/>
  <c r="B20" i="97"/>
  <c r="I17" i="97"/>
  <c r="I16" i="97"/>
  <c r="I15" i="97"/>
  <c r="I14" i="97"/>
  <c r="I13" i="97"/>
  <c r="I12" i="97"/>
  <c r="I11" i="97"/>
  <c r="I10" i="97"/>
  <c r="F3" i="97"/>
  <c r="H20" i="97" s="1"/>
  <c r="G20" i="97" s="1"/>
  <c r="F20" i="96"/>
  <c r="D20" i="96"/>
  <c r="B20" i="96"/>
  <c r="I17" i="96"/>
  <c r="I16" i="96"/>
  <c r="I15" i="96"/>
  <c r="I14" i="96"/>
  <c r="I13" i="96"/>
  <c r="I12" i="96"/>
  <c r="I11" i="96"/>
  <c r="I10" i="96"/>
  <c r="F3" i="96"/>
  <c r="H20" i="96" s="1"/>
  <c r="G20" i="96" s="1"/>
  <c r="F20" i="95"/>
  <c r="D20" i="95"/>
  <c r="B20" i="95"/>
  <c r="I17" i="95"/>
  <c r="I16" i="95"/>
  <c r="I15" i="95"/>
  <c r="I14" i="95"/>
  <c r="I13" i="95"/>
  <c r="I12" i="95"/>
  <c r="I11" i="95"/>
  <c r="I10" i="95"/>
  <c r="F3" i="95"/>
  <c r="H20" i="95" s="1"/>
  <c r="G20" i="95" s="1"/>
  <c r="F20" i="94"/>
  <c r="D20" i="94"/>
  <c r="B20" i="94"/>
  <c r="A20" i="94" s="1"/>
  <c r="I17" i="94"/>
  <c r="I16" i="94"/>
  <c r="I15" i="94"/>
  <c r="I14" i="94"/>
  <c r="I13" i="94"/>
  <c r="I12" i="94"/>
  <c r="I11" i="94"/>
  <c r="I10" i="94"/>
  <c r="F3" i="94"/>
  <c r="H20" i="94" s="1"/>
  <c r="G20" i="94" s="1"/>
  <c r="B93" i="23"/>
  <c r="B92" i="23"/>
  <c r="B91" i="23"/>
  <c r="B90" i="23"/>
  <c r="B89" i="23"/>
  <c r="B88" i="23"/>
  <c r="B87" i="23"/>
  <c r="B86" i="23"/>
  <c r="B85" i="23"/>
  <c r="B84" i="23"/>
  <c r="B83" i="23"/>
  <c r="B82" i="23"/>
  <c r="B81" i="23"/>
  <c r="B80" i="23"/>
  <c r="B79" i="23"/>
  <c r="F20" i="93"/>
  <c r="D20" i="93"/>
  <c r="B20" i="93"/>
  <c r="A20" i="93" s="1"/>
  <c r="I17" i="93"/>
  <c r="I16" i="93"/>
  <c r="I15" i="93"/>
  <c r="I14" i="93"/>
  <c r="I13" i="93"/>
  <c r="I12" i="93"/>
  <c r="I11" i="93"/>
  <c r="I10" i="93"/>
  <c r="F3" i="93"/>
  <c r="H20" i="93" s="1"/>
  <c r="G20" i="93" s="1"/>
  <c r="F20" i="92"/>
  <c r="D20" i="92"/>
  <c r="B20" i="92"/>
  <c r="A20" i="92" s="1"/>
  <c r="I17" i="92"/>
  <c r="I16" i="92"/>
  <c r="I15" i="92"/>
  <c r="I14" i="92"/>
  <c r="I13" i="92"/>
  <c r="I12" i="92"/>
  <c r="I11" i="92"/>
  <c r="I10" i="92"/>
  <c r="F3" i="92"/>
  <c r="H20" i="92" s="1"/>
  <c r="G20" i="92" s="1"/>
  <c r="F20" i="91"/>
  <c r="D20" i="91"/>
  <c r="B20" i="91"/>
  <c r="I17" i="91"/>
  <c r="I16" i="91"/>
  <c r="I15" i="91"/>
  <c r="I14" i="91"/>
  <c r="I13" i="91"/>
  <c r="I12" i="91"/>
  <c r="I11" i="91"/>
  <c r="I10" i="91"/>
  <c r="F3" i="91"/>
  <c r="H20" i="91" s="1"/>
  <c r="G20" i="91" s="1"/>
  <c r="F20" i="90"/>
  <c r="D20" i="90"/>
  <c r="B20" i="90"/>
  <c r="I17" i="90"/>
  <c r="I16" i="90"/>
  <c r="I15" i="90"/>
  <c r="I14" i="90"/>
  <c r="I13" i="90"/>
  <c r="I12" i="90"/>
  <c r="I11" i="90"/>
  <c r="I10" i="90"/>
  <c r="F3" i="90"/>
  <c r="H20" i="90" s="1"/>
  <c r="G20" i="90" s="1"/>
  <c r="F20" i="89"/>
  <c r="D20" i="89"/>
  <c r="B20" i="89"/>
  <c r="A20" i="89" s="1"/>
  <c r="I17" i="89"/>
  <c r="I16" i="89"/>
  <c r="I15" i="89"/>
  <c r="I14" i="89"/>
  <c r="I13" i="89"/>
  <c r="I12" i="89"/>
  <c r="I11" i="89"/>
  <c r="I10" i="89"/>
  <c r="F3" i="89"/>
  <c r="H20" i="89" s="1"/>
  <c r="G20" i="89" s="1"/>
  <c r="F20" i="88"/>
  <c r="D20" i="88"/>
  <c r="B20" i="88"/>
  <c r="A20" i="88" s="1"/>
  <c r="I17" i="88"/>
  <c r="I16" i="88"/>
  <c r="I15" i="88"/>
  <c r="I14" i="88"/>
  <c r="I13" i="88"/>
  <c r="I12" i="88"/>
  <c r="I11" i="88"/>
  <c r="I10" i="88"/>
  <c r="F3" i="88"/>
  <c r="H20" i="88" s="1"/>
  <c r="G20" i="88" s="1"/>
  <c r="F20" i="87"/>
  <c r="D20" i="87"/>
  <c r="B20" i="87"/>
  <c r="I17" i="87"/>
  <c r="I16" i="87"/>
  <c r="I15" i="87"/>
  <c r="I14" i="87"/>
  <c r="I13" i="87"/>
  <c r="I12" i="87"/>
  <c r="I11" i="87"/>
  <c r="I10" i="87"/>
  <c r="F3" i="87"/>
  <c r="H20" i="87" s="1"/>
  <c r="G20" i="87" s="1"/>
  <c r="F20" i="86"/>
  <c r="D20" i="86"/>
  <c r="B20" i="86"/>
  <c r="A20" i="86" s="1"/>
  <c r="I17" i="86"/>
  <c r="I16" i="86"/>
  <c r="I15" i="86"/>
  <c r="I14" i="86"/>
  <c r="I13" i="86"/>
  <c r="I12" i="86"/>
  <c r="I11" i="86"/>
  <c r="I10" i="86"/>
  <c r="F3" i="86"/>
  <c r="H20" i="86" s="1"/>
  <c r="G20" i="86" s="1"/>
  <c r="F20" i="85"/>
  <c r="D20" i="85"/>
  <c r="B20" i="85"/>
  <c r="A20" i="85" s="1"/>
  <c r="I17" i="85"/>
  <c r="I16" i="85"/>
  <c r="I15" i="85"/>
  <c r="I14" i="85"/>
  <c r="I13" i="85"/>
  <c r="I12" i="85"/>
  <c r="I11" i="85"/>
  <c r="I10" i="85"/>
  <c r="F3" i="85"/>
  <c r="H20" i="85" s="1"/>
  <c r="G20" i="85" s="1"/>
  <c r="F20" i="84"/>
  <c r="D20" i="84"/>
  <c r="B20" i="84"/>
  <c r="A20" i="84" s="1"/>
  <c r="I17" i="84"/>
  <c r="I16" i="84"/>
  <c r="I15" i="84"/>
  <c r="I14" i="84"/>
  <c r="I13" i="84"/>
  <c r="I12" i="84"/>
  <c r="I11" i="84"/>
  <c r="I10" i="84"/>
  <c r="F3" i="84"/>
  <c r="H20" i="84" s="1"/>
  <c r="G20" i="84" s="1"/>
  <c r="F20" i="83"/>
  <c r="D20" i="83"/>
  <c r="B20" i="83"/>
  <c r="A20" i="83" s="1"/>
  <c r="I17" i="83"/>
  <c r="I16" i="83"/>
  <c r="I15" i="83"/>
  <c r="I14" i="83"/>
  <c r="I13" i="83"/>
  <c r="I12" i="83"/>
  <c r="I11" i="83"/>
  <c r="I10" i="83"/>
  <c r="F3" i="83"/>
  <c r="H20" i="83" s="1"/>
  <c r="G20" i="83" s="1"/>
  <c r="F20" i="82"/>
  <c r="D20" i="82"/>
  <c r="B20" i="82"/>
  <c r="A20" i="82" s="1"/>
  <c r="I17" i="82"/>
  <c r="I16" i="82"/>
  <c r="I15" i="82"/>
  <c r="I14" i="82"/>
  <c r="I13" i="82"/>
  <c r="I12" i="82"/>
  <c r="I11" i="82"/>
  <c r="I10" i="82"/>
  <c r="F3" i="82"/>
  <c r="H20" i="82" s="1"/>
  <c r="G20" i="82" s="1"/>
  <c r="F20" i="81"/>
  <c r="D20" i="81"/>
  <c r="B20" i="81"/>
  <c r="A20" i="81" s="1"/>
  <c r="I17" i="81"/>
  <c r="I16" i="81"/>
  <c r="I15" i="81"/>
  <c r="I14" i="81"/>
  <c r="I13" i="81"/>
  <c r="I12" i="81"/>
  <c r="I11" i="81"/>
  <c r="I10" i="81"/>
  <c r="F3" i="81"/>
  <c r="H20" i="81" s="1"/>
  <c r="G20" i="81" s="1"/>
  <c r="B8" i="23"/>
  <c r="C20" i="107" l="1"/>
  <c r="C20" i="106"/>
  <c r="C20" i="105"/>
  <c r="C20" i="104"/>
  <c r="C20" i="101"/>
  <c r="I9" i="101" s="1"/>
  <c r="A20" i="97"/>
  <c r="A20" i="96"/>
  <c r="A20" i="95"/>
  <c r="C20" i="94"/>
  <c r="C20" i="92"/>
  <c r="A20" i="91"/>
  <c r="C20" i="91" s="1"/>
  <c r="A20" i="90"/>
  <c r="A20" i="87"/>
  <c r="C20" i="103"/>
  <c r="C20" i="102"/>
  <c r="C20" i="100"/>
  <c r="C20" i="99"/>
  <c r="C20" i="98"/>
  <c r="C20" i="93"/>
  <c r="C20" i="89"/>
  <c r="C20" i="88"/>
  <c r="C20" i="86"/>
  <c r="C20" i="85"/>
  <c r="C20" i="84"/>
  <c r="C20" i="83"/>
  <c r="C20" i="82"/>
  <c r="C20" i="81"/>
  <c r="C53" i="23"/>
  <c r="D53" i="23"/>
  <c r="E53" i="23"/>
  <c r="C54" i="23"/>
  <c r="D54" i="23"/>
  <c r="E54" i="23"/>
  <c r="C55" i="23"/>
  <c r="D55" i="23"/>
  <c r="E55" i="23"/>
  <c r="C56" i="23"/>
  <c r="D56" i="23"/>
  <c r="E56" i="23"/>
  <c r="C57" i="23"/>
  <c r="D57" i="23"/>
  <c r="E57" i="23"/>
  <c r="C58" i="23"/>
  <c r="D58" i="23"/>
  <c r="E58" i="23"/>
  <c r="C59" i="23"/>
  <c r="D59" i="23"/>
  <c r="E59" i="23"/>
  <c r="C60" i="23"/>
  <c r="D60" i="23"/>
  <c r="E60" i="23"/>
  <c r="C61" i="23"/>
  <c r="D61" i="23"/>
  <c r="E61" i="23"/>
  <c r="C62" i="23"/>
  <c r="D62" i="23"/>
  <c r="E62" i="23"/>
  <c r="C63" i="23"/>
  <c r="D63" i="23"/>
  <c r="E63" i="23"/>
  <c r="C64" i="23"/>
  <c r="D64" i="23"/>
  <c r="E64" i="23"/>
  <c r="C65" i="23"/>
  <c r="D65" i="23"/>
  <c r="E65" i="23"/>
  <c r="C66" i="23"/>
  <c r="D66" i="23"/>
  <c r="E66" i="23"/>
  <c r="C67" i="23"/>
  <c r="D67" i="23"/>
  <c r="E67" i="23"/>
  <c r="C68" i="23"/>
  <c r="D68" i="23"/>
  <c r="E68" i="23"/>
  <c r="C69" i="23"/>
  <c r="D69" i="23"/>
  <c r="E69" i="23"/>
  <c r="C70" i="23"/>
  <c r="D70" i="23"/>
  <c r="E70" i="23"/>
  <c r="C71" i="23"/>
  <c r="D71" i="23"/>
  <c r="E71" i="23"/>
  <c r="C72" i="23"/>
  <c r="D72" i="23"/>
  <c r="E72" i="23"/>
  <c r="C73" i="23"/>
  <c r="D73" i="23"/>
  <c r="E73" i="23"/>
  <c r="C74" i="23"/>
  <c r="D74" i="23"/>
  <c r="E74" i="23"/>
  <c r="C75" i="23"/>
  <c r="D75" i="23"/>
  <c r="E75" i="23"/>
  <c r="C76" i="23"/>
  <c r="D76" i="23"/>
  <c r="E76" i="23"/>
  <c r="C77" i="23"/>
  <c r="D77" i="23"/>
  <c r="C78" i="23"/>
  <c r="D78" i="23"/>
  <c r="E78" i="23"/>
  <c r="D79" i="23"/>
  <c r="E79" i="23"/>
  <c r="B78" i="23"/>
  <c r="B77" i="23"/>
  <c r="B76" i="23"/>
  <c r="B75" i="23"/>
  <c r="B74" i="23"/>
  <c r="B73" i="23"/>
  <c r="B72" i="23"/>
  <c r="B71" i="23"/>
  <c r="B70" i="23"/>
  <c r="B69" i="23"/>
  <c r="B68" i="23"/>
  <c r="B67" i="23"/>
  <c r="B66" i="23"/>
  <c r="B65" i="23"/>
  <c r="B64" i="23"/>
  <c r="B63" i="23"/>
  <c r="B62" i="23"/>
  <c r="B61" i="23"/>
  <c r="B60" i="23"/>
  <c r="B59" i="23"/>
  <c r="B58" i="23"/>
  <c r="B57" i="23"/>
  <c r="B56" i="23"/>
  <c r="B55" i="23"/>
  <c r="B54" i="23"/>
  <c r="B53" i="23"/>
  <c r="F20" i="80"/>
  <c r="D20" i="80"/>
  <c r="B20" i="80"/>
  <c r="I17" i="80"/>
  <c r="I16" i="80"/>
  <c r="I15" i="80"/>
  <c r="I14" i="80"/>
  <c r="I13" i="80"/>
  <c r="I12" i="80"/>
  <c r="I11" i="80"/>
  <c r="I10" i="80"/>
  <c r="F3" i="80"/>
  <c r="H20" i="80" s="1"/>
  <c r="G20" i="80" s="1"/>
  <c r="F20" i="79"/>
  <c r="D20" i="79"/>
  <c r="B20" i="79"/>
  <c r="I17" i="79"/>
  <c r="I16" i="79"/>
  <c r="I15" i="79"/>
  <c r="I14" i="79"/>
  <c r="I13" i="79"/>
  <c r="I12" i="79"/>
  <c r="I11" i="79"/>
  <c r="I10" i="79"/>
  <c r="F3" i="79"/>
  <c r="H20" i="79" s="1"/>
  <c r="G20" i="79" s="1"/>
  <c r="F20" i="78"/>
  <c r="D20" i="78"/>
  <c r="B20" i="78"/>
  <c r="I17" i="78"/>
  <c r="I16" i="78"/>
  <c r="I15" i="78"/>
  <c r="I14" i="78"/>
  <c r="I13" i="78"/>
  <c r="I12" i="78"/>
  <c r="I11" i="78"/>
  <c r="I10" i="78"/>
  <c r="F3" i="78"/>
  <c r="H20" i="78" s="1"/>
  <c r="G20" i="78" s="1"/>
  <c r="F20" i="77"/>
  <c r="D20" i="77"/>
  <c r="B20" i="77"/>
  <c r="A20" i="77" s="1"/>
  <c r="I17" i="77"/>
  <c r="I16" i="77"/>
  <c r="I15" i="77"/>
  <c r="I14" i="77"/>
  <c r="I13" i="77"/>
  <c r="I12" i="77"/>
  <c r="I11" i="77"/>
  <c r="I10" i="77"/>
  <c r="F3" i="77"/>
  <c r="H20" i="77" s="1"/>
  <c r="G20" i="77" s="1"/>
  <c r="F20" i="76"/>
  <c r="D20" i="76"/>
  <c r="B20" i="76"/>
  <c r="I17" i="76"/>
  <c r="I16" i="76"/>
  <c r="I15" i="76"/>
  <c r="I14" i="76"/>
  <c r="I13" i="76"/>
  <c r="I12" i="76"/>
  <c r="I11" i="76"/>
  <c r="I10" i="76"/>
  <c r="F3" i="76"/>
  <c r="H20" i="76" s="1"/>
  <c r="G20" i="76" s="1"/>
  <c r="F20" i="75"/>
  <c r="D20" i="75"/>
  <c r="B20" i="75"/>
  <c r="A20" i="75" s="1"/>
  <c r="I17" i="75"/>
  <c r="I16" i="75"/>
  <c r="I15" i="75"/>
  <c r="I14" i="75"/>
  <c r="I13" i="75"/>
  <c r="I12" i="75"/>
  <c r="I11" i="75"/>
  <c r="I10" i="75"/>
  <c r="F3" i="75"/>
  <c r="H20" i="75" s="1"/>
  <c r="G20" i="75" s="1"/>
  <c r="F20" i="74"/>
  <c r="D20" i="74"/>
  <c r="B20" i="74"/>
  <c r="I17" i="74"/>
  <c r="I16" i="74"/>
  <c r="I15" i="74"/>
  <c r="I14" i="74"/>
  <c r="I13" i="74"/>
  <c r="I12" i="74"/>
  <c r="I11" i="74"/>
  <c r="I10" i="74"/>
  <c r="F3" i="74"/>
  <c r="H20" i="74" s="1"/>
  <c r="G20" i="74" s="1"/>
  <c r="F20" i="73"/>
  <c r="D20" i="73"/>
  <c r="B20" i="73"/>
  <c r="A20" i="73" s="1"/>
  <c r="I17" i="73"/>
  <c r="I16" i="73"/>
  <c r="I15" i="73"/>
  <c r="I14" i="73"/>
  <c r="I13" i="73"/>
  <c r="I12" i="73"/>
  <c r="I11" i="73"/>
  <c r="I10" i="73"/>
  <c r="F3" i="73"/>
  <c r="H20" i="73" s="1"/>
  <c r="G20" i="73" s="1"/>
  <c r="F20" i="72"/>
  <c r="D20" i="72"/>
  <c r="B20" i="72"/>
  <c r="I17" i="72"/>
  <c r="I16" i="72"/>
  <c r="I15" i="72"/>
  <c r="I14" i="72"/>
  <c r="I13" i="72"/>
  <c r="I12" i="72"/>
  <c r="I11" i="72"/>
  <c r="I10" i="72"/>
  <c r="F3" i="72"/>
  <c r="H20" i="72" s="1"/>
  <c r="G20" i="72" s="1"/>
  <c r="F20" i="71"/>
  <c r="D20" i="71"/>
  <c r="B20" i="71"/>
  <c r="I17" i="71"/>
  <c r="I16" i="71"/>
  <c r="I15" i="71"/>
  <c r="I14" i="71"/>
  <c r="I13" i="71"/>
  <c r="I12" i="71"/>
  <c r="I11" i="71"/>
  <c r="I10" i="71"/>
  <c r="F3" i="71"/>
  <c r="H20" i="71" s="1"/>
  <c r="G20" i="71" s="1"/>
  <c r="F20" i="70"/>
  <c r="D20" i="70"/>
  <c r="B20" i="70"/>
  <c r="I17" i="70"/>
  <c r="I16" i="70"/>
  <c r="I15" i="70"/>
  <c r="I14" i="70"/>
  <c r="I13" i="70"/>
  <c r="I12" i="70"/>
  <c r="I11" i="70"/>
  <c r="I10" i="70"/>
  <c r="F3" i="70"/>
  <c r="H20" i="70" s="1"/>
  <c r="G20" i="70" s="1"/>
  <c r="F20" i="69"/>
  <c r="D20" i="69"/>
  <c r="B20" i="69"/>
  <c r="A20" i="69" s="1"/>
  <c r="I17" i="69"/>
  <c r="I16" i="69"/>
  <c r="I15" i="69"/>
  <c r="I14" i="69"/>
  <c r="I13" i="69"/>
  <c r="I12" i="69"/>
  <c r="I11" i="69"/>
  <c r="I10" i="69"/>
  <c r="F3" i="69"/>
  <c r="H20" i="69" s="1"/>
  <c r="G20" i="69" s="1"/>
  <c r="F20" i="68"/>
  <c r="D20" i="68"/>
  <c r="B20" i="68"/>
  <c r="I17" i="68"/>
  <c r="I16" i="68"/>
  <c r="I15" i="68"/>
  <c r="I14" i="68"/>
  <c r="I13" i="68"/>
  <c r="I12" i="68"/>
  <c r="I11" i="68"/>
  <c r="I10" i="68"/>
  <c r="F3" i="68"/>
  <c r="H20" i="68" s="1"/>
  <c r="G20" i="68" s="1"/>
  <c r="F20" i="67"/>
  <c r="D20" i="67"/>
  <c r="B20" i="67"/>
  <c r="A20" i="67" s="1"/>
  <c r="I17" i="67"/>
  <c r="I16" i="67"/>
  <c r="I15" i="67"/>
  <c r="I14" i="67"/>
  <c r="I13" i="67"/>
  <c r="I12" i="67"/>
  <c r="I11" i="67"/>
  <c r="I10" i="67"/>
  <c r="F3" i="67"/>
  <c r="H20" i="67" s="1"/>
  <c r="G20" i="67" s="1"/>
  <c r="F20" i="66"/>
  <c r="D20" i="66"/>
  <c r="B20" i="66"/>
  <c r="I17" i="66"/>
  <c r="I16" i="66"/>
  <c r="I15" i="66"/>
  <c r="I14" i="66"/>
  <c r="I13" i="66"/>
  <c r="I12" i="66"/>
  <c r="I11" i="66"/>
  <c r="I10" i="66"/>
  <c r="F3" i="66"/>
  <c r="H20" i="66" s="1"/>
  <c r="G20" i="66" s="1"/>
  <c r="F20" i="65"/>
  <c r="D20" i="65"/>
  <c r="B20" i="65"/>
  <c r="A20" i="65" s="1"/>
  <c r="I17" i="65"/>
  <c r="I16" i="65"/>
  <c r="I15" i="65"/>
  <c r="I14" i="65"/>
  <c r="I13" i="65"/>
  <c r="I12" i="65"/>
  <c r="I11" i="65"/>
  <c r="I10" i="65"/>
  <c r="F3" i="65"/>
  <c r="H20" i="65" s="1"/>
  <c r="G20" i="65" s="1"/>
  <c r="F20" i="64"/>
  <c r="D20" i="64"/>
  <c r="B20" i="64"/>
  <c r="I17" i="64"/>
  <c r="I16" i="64"/>
  <c r="I15" i="64"/>
  <c r="I14" i="64"/>
  <c r="I13" i="64"/>
  <c r="I12" i="64"/>
  <c r="I11" i="64"/>
  <c r="I10" i="64"/>
  <c r="F3" i="64"/>
  <c r="H20" i="64" s="1"/>
  <c r="G20" i="64" s="1"/>
  <c r="F20" i="63"/>
  <c r="D20" i="63"/>
  <c r="B20" i="63"/>
  <c r="A20" i="63" s="1"/>
  <c r="I17" i="63"/>
  <c r="I16" i="63"/>
  <c r="I15" i="63"/>
  <c r="I14" i="63"/>
  <c r="I13" i="63"/>
  <c r="I12" i="63"/>
  <c r="I11" i="63"/>
  <c r="I10" i="63"/>
  <c r="F3" i="63"/>
  <c r="H20" i="63" s="1"/>
  <c r="G20" i="63" s="1"/>
  <c r="F20" i="62"/>
  <c r="D20" i="62"/>
  <c r="B20" i="62"/>
  <c r="I17" i="62"/>
  <c r="I16" i="62"/>
  <c r="I15" i="62"/>
  <c r="I14" i="62"/>
  <c r="I13" i="62"/>
  <c r="I12" i="62"/>
  <c r="I11" i="62"/>
  <c r="I10" i="62"/>
  <c r="F3" i="62"/>
  <c r="H20" i="62" s="1"/>
  <c r="G20" i="62" s="1"/>
  <c r="F20" i="61"/>
  <c r="D20" i="61"/>
  <c r="B20" i="61"/>
  <c r="I17" i="61"/>
  <c r="I16" i="61"/>
  <c r="I15" i="61"/>
  <c r="I14" i="61"/>
  <c r="I13" i="61"/>
  <c r="I12" i="61"/>
  <c r="I11" i="61"/>
  <c r="I10" i="61"/>
  <c r="F3" i="61"/>
  <c r="H20" i="61" s="1"/>
  <c r="G20" i="61" s="1"/>
  <c r="F20" i="60"/>
  <c r="D20" i="60"/>
  <c r="B20" i="60"/>
  <c r="I17" i="60"/>
  <c r="I16" i="60"/>
  <c r="I15" i="60"/>
  <c r="I14" i="60"/>
  <c r="I13" i="60"/>
  <c r="I12" i="60"/>
  <c r="I11" i="60"/>
  <c r="I10" i="60"/>
  <c r="F3" i="60"/>
  <c r="H20" i="60" s="1"/>
  <c r="G20" i="60" s="1"/>
  <c r="F20" i="59"/>
  <c r="D20" i="59"/>
  <c r="B20" i="59"/>
  <c r="I17" i="59"/>
  <c r="I16" i="59"/>
  <c r="I15" i="59"/>
  <c r="I14" i="59"/>
  <c r="I13" i="59"/>
  <c r="I12" i="59"/>
  <c r="I11" i="59"/>
  <c r="I10" i="59"/>
  <c r="F3" i="59"/>
  <c r="H20" i="59" s="1"/>
  <c r="G20" i="59" s="1"/>
  <c r="F20" i="58"/>
  <c r="D20" i="58"/>
  <c r="B20" i="58"/>
  <c r="I17" i="58"/>
  <c r="I16" i="58"/>
  <c r="I15" i="58"/>
  <c r="I14" i="58"/>
  <c r="I13" i="58"/>
  <c r="I12" i="58"/>
  <c r="I11" i="58"/>
  <c r="I10" i="58"/>
  <c r="F3" i="58"/>
  <c r="H20" i="58" s="1"/>
  <c r="G20" i="58" s="1"/>
  <c r="F20" i="57"/>
  <c r="D20" i="57"/>
  <c r="B20" i="57"/>
  <c r="A20" i="57" s="1"/>
  <c r="I17" i="57"/>
  <c r="I16" i="57"/>
  <c r="I15" i="57"/>
  <c r="I14" i="57"/>
  <c r="I13" i="57"/>
  <c r="I12" i="57"/>
  <c r="I11" i="57"/>
  <c r="I10" i="57"/>
  <c r="F3" i="57"/>
  <c r="H20" i="57" s="1"/>
  <c r="G20" i="57" s="1"/>
  <c r="F20" i="56"/>
  <c r="D20" i="56"/>
  <c r="B20" i="56"/>
  <c r="I17" i="56"/>
  <c r="I16" i="56"/>
  <c r="I15" i="56"/>
  <c r="I14" i="56"/>
  <c r="I13" i="56"/>
  <c r="I12" i="56"/>
  <c r="I11" i="56"/>
  <c r="I10" i="56"/>
  <c r="F3" i="56"/>
  <c r="H20" i="56" s="1"/>
  <c r="G20" i="56" s="1"/>
  <c r="F20" i="55"/>
  <c r="D20" i="55"/>
  <c r="B20" i="55"/>
  <c r="A20" i="55" s="1"/>
  <c r="I17" i="55"/>
  <c r="I16" i="55"/>
  <c r="I15" i="55"/>
  <c r="I14" i="55"/>
  <c r="I13" i="55"/>
  <c r="I12" i="55"/>
  <c r="I11" i="55"/>
  <c r="I10" i="55"/>
  <c r="F3" i="55"/>
  <c r="H20" i="55" s="1"/>
  <c r="G20" i="55" s="1"/>
  <c r="F20" i="54"/>
  <c r="D20" i="54"/>
  <c r="B20" i="54"/>
  <c r="I17" i="54"/>
  <c r="I16" i="54"/>
  <c r="I15" i="54"/>
  <c r="I14" i="54"/>
  <c r="I13" i="54"/>
  <c r="I12" i="54"/>
  <c r="I11" i="54"/>
  <c r="I10" i="54"/>
  <c r="F3" i="54"/>
  <c r="H20" i="54" s="1"/>
  <c r="G20" i="54" s="1"/>
  <c r="C20" i="63" l="1"/>
  <c r="I6" i="63" s="1"/>
  <c r="C20" i="73"/>
  <c r="I5" i="73"/>
  <c r="I6" i="73"/>
  <c r="C20" i="67"/>
  <c r="I4" i="67" s="1"/>
  <c r="C20" i="69"/>
  <c r="I6" i="69" s="1"/>
  <c r="C20" i="57"/>
  <c r="I5" i="57" s="1"/>
  <c r="C20" i="55"/>
  <c r="A20" i="61"/>
  <c r="C20" i="61" s="1"/>
  <c r="A20" i="79"/>
  <c r="I9" i="67"/>
  <c r="I9" i="69"/>
  <c r="I4" i="69"/>
  <c r="I8" i="57"/>
  <c r="I9" i="57"/>
  <c r="I5" i="63"/>
  <c r="I9" i="63"/>
  <c r="I7" i="63"/>
  <c r="I9" i="55"/>
  <c r="C20" i="65"/>
  <c r="C20" i="77"/>
  <c r="I9" i="79"/>
  <c r="I4" i="85"/>
  <c r="I9" i="85"/>
  <c r="I3" i="85"/>
  <c r="I8" i="85"/>
  <c r="I7" i="85"/>
  <c r="I5" i="85"/>
  <c r="I6" i="85"/>
  <c r="I8" i="103"/>
  <c r="I9" i="103"/>
  <c r="A20" i="59"/>
  <c r="C20" i="59" s="1"/>
  <c r="A20" i="71"/>
  <c r="C20" i="71" s="1"/>
  <c r="C20" i="75"/>
  <c r="I7" i="81"/>
  <c r="I9" i="81"/>
  <c r="I8" i="81"/>
  <c r="I7" i="86"/>
  <c r="I8" i="86"/>
  <c r="I9" i="86"/>
  <c r="I6" i="98"/>
  <c r="I9" i="98"/>
  <c r="I8" i="98"/>
  <c r="I7" i="98"/>
  <c r="I4" i="105"/>
  <c r="I9" i="105"/>
  <c r="I3" i="105"/>
  <c r="I8" i="105"/>
  <c r="I7" i="105"/>
  <c r="I6" i="105"/>
  <c r="I5" i="105"/>
  <c r="I5" i="55"/>
  <c r="I8" i="82"/>
  <c r="I9" i="82"/>
  <c r="I6" i="99"/>
  <c r="I8" i="99"/>
  <c r="I7" i="99"/>
  <c r="I9" i="99"/>
  <c r="I9" i="106"/>
  <c r="I3" i="106"/>
  <c r="I8" i="106"/>
  <c r="I7" i="106"/>
  <c r="I6" i="106"/>
  <c r="I5" i="106"/>
  <c r="I4" i="106"/>
  <c r="I9" i="61"/>
  <c r="I3" i="73"/>
  <c r="I9" i="73"/>
  <c r="I8" i="88"/>
  <c r="I7" i="88"/>
  <c r="I6" i="88"/>
  <c r="I5" i="88"/>
  <c r="I9" i="88"/>
  <c r="I7" i="91"/>
  <c r="I9" i="91"/>
  <c r="I8" i="91"/>
  <c r="I6" i="84"/>
  <c r="I9" i="84"/>
  <c r="I8" i="84"/>
  <c r="I7" i="84"/>
  <c r="I6" i="89"/>
  <c r="I9" i="89"/>
  <c r="I8" i="89"/>
  <c r="I7" i="89"/>
  <c r="I9" i="104"/>
  <c r="I8" i="104"/>
  <c r="I9" i="93"/>
  <c r="I8" i="93"/>
  <c r="I7" i="93"/>
  <c r="I9" i="102"/>
  <c r="I8" i="102"/>
  <c r="I7" i="102"/>
  <c r="I9" i="94"/>
  <c r="I8" i="94"/>
  <c r="I7" i="94"/>
  <c r="I8" i="107"/>
  <c r="I7" i="107"/>
  <c r="I6" i="107"/>
  <c r="I5" i="107"/>
  <c r="I4" i="107"/>
  <c r="I9" i="107"/>
  <c r="I3" i="107"/>
  <c r="I3" i="104"/>
  <c r="I7" i="104"/>
  <c r="I6" i="104"/>
  <c r="I5" i="104"/>
  <c r="I4" i="104"/>
  <c r="I6" i="103"/>
  <c r="I7" i="103"/>
  <c r="I5" i="103"/>
  <c r="I3" i="103"/>
  <c r="I4" i="103"/>
  <c r="I5" i="102"/>
  <c r="I6" i="102"/>
  <c r="I3" i="102"/>
  <c r="I4" i="102"/>
  <c r="I7" i="101"/>
  <c r="I8" i="101"/>
  <c r="I3" i="101"/>
  <c r="I6" i="101"/>
  <c r="I4" i="101"/>
  <c r="I5" i="101"/>
  <c r="I8" i="100"/>
  <c r="I9" i="100"/>
  <c r="I6" i="100"/>
  <c r="I7" i="100"/>
  <c r="I5" i="100"/>
  <c r="I3" i="100"/>
  <c r="I4" i="100"/>
  <c r="I5" i="99"/>
  <c r="I3" i="99"/>
  <c r="I4" i="99"/>
  <c r="I5" i="98"/>
  <c r="I3" i="98"/>
  <c r="I4" i="98"/>
  <c r="C20" i="97"/>
  <c r="C20" i="96"/>
  <c r="C20" i="95"/>
  <c r="I5" i="94"/>
  <c r="I6" i="94"/>
  <c r="I3" i="94"/>
  <c r="I4" i="94"/>
  <c r="I5" i="93"/>
  <c r="I6" i="93"/>
  <c r="I3" i="93"/>
  <c r="I4" i="93"/>
  <c r="I8" i="92"/>
  <c r="I9" i="92"/>
  <c r="I6" i="92"/>
  <c r="I7" i="92"/>
  <c r="I5" i="92"/>
  <c r="I3" i="92"/>
  <c r="I4" i="92"/>
  <c r="I5" i="91"/>
  <c r="I6" i="91"/>
  <c r="I4" i="91"/>
  <c r="I3" i="91"/>
  <c r="C20" i="90"/>
  <c r="I5" i="89"/>
  <c r="I3" i="89"/>
  <c r="I4" i="89"/>
  <c r="I3" i="88"/>
  <c r="I4" i="88"/>
  <c r="C20" i="87"/>
  <c r="I5" i="86"/>
  <c r="I6" i="86"/>
  <c r="I3" i="86"/>
  <c r="I4" i="86"/>
  <c r="I5" i="84"/>
  <c r="I3" i="84"/>
  <c r="I4" i="84"/>
  <c r="I8" i="83"/>
  <c r="I9" i="83"/>
  <c r="I6" i="83"/>
  <c r="I7" i="83"/>
  <c r="I5" i="83"/>
  <c r="I3" i="83"/>
  <c r="I4" i="83"/>
  <c r="I6" i="82"/>
  <c r="I7" i="82"/>
  <c r="I5" i="82"/>
  <c r="I3" i="82"/>
  <c r="I4" i="82"/>
  <c r="I5" i="81"/>
  <c r="I6" i="81"/>
  <c r="I3" i="81"/>
  <c r="I4" i="81"/>
  <c r="A20" i="54"/>
  <c r="C20" i="54" s="1"/>
  <c r="A20" i="56"/>
  <c r="C20" i="56" s="1"/>
  <c r="A20" i="58"/>
  <c r="C20" i="58" s="1"/>
  <c r="A20" i="60"/>
  <c r="C20" i="60" s="1"/>
  <c r="A20" i="62"/>
  <c r="C20" i="62" s="1"/>
  <c r="A20" i="64"/>
  <c r="C20" i="64" s="1"/>
  <c r="A20" i="66"/>
  <c r="C20" i="66" s="1"/>
  <c r="A20" i="68"/>
  <c r="C20" i="68" s="1"/>
  <c r="A20" i="70"/>
  <c r="C20" i="70" s="1"/>
  <c r="A20" i="72"/>
  <c r="C20" i="72" s="1"/>
  <c r="A20" i="74"/>
  <c r="C20" i="74" s="1"/>
  <c r="A20" i="76"/>
  <c r="C20" i="76" s="1"/>
  <c r="A20" i="78"/>
  <c r="C20" i="78" s="1"/>
  <c r="A20" i="80"/>
  <c r="C20" i="80" s="1"/>
  <c r="C46" i="23"/>
  <c r="D46" i="23"/>
  <c r="E46" i="23"/>
  <c r="C47" i="23"/>
  <c r="D47" i="23"/>
  <c r="E47" i="23"/>
  <c r="C48" i="23"/>
  <c r="D48" i="23"/>
  <c r="E48" i="23"/>
  <c r="C49" i="23"/>
  <c r="D49" i="23"/>
  <c r="E49" i="23"/>
  <c r="C50" i="23"/>
  <c r="D50" i="23"/>
  <c r="E50" i="23"/>
  <c r="C51" i="23"/>
  <c r="D51" i="23"/>
  <c r="E51" i="23"/>
  <c r="C52" i="23"/>
  <c r="D52" i="23"/>
  <c r="E52" i="23"/>
  <c r="C45" i="23"/>
  <c r="D45" i="23"/>
  <c r="E45" i="23"/>
  <c r="C44" i="23"/>
  <c r="D44" i="23"/>
  <c r="E44" i="23"/>
  <c r="B52" i="23"/>
  <c r="B51" i="23"/>
  <c r="B50" i="23"/>
  <c r="B49" i="23"/>
  <c r="B48" i="23"/>
  <c r="B47" i="23"/>
  <c r="B46" i="23"/>
  <c r="B45" i="23"/>
  <c r="B44" i="23"/>
  <c r="F20" i="53"/>
  <c r="D20" i="53"/>
  <c r="B20" i="53"/>
  <c r="I17" i="53"/>
  <c r="I16" i="53"/>
  <c r="I15" i="53"/>
  <c r="I14" i="53"/>
  <c r="F3" i="53"/>
  <c r="H20" i="53" s="1"/>
  <c r="G20" i="53" s="1"/>
  <c r="F20" i="52"/>
  <c r="D20" i="52"/>
  <c r="B20" i="52"/>
  <c r="A20" i="52" s="1"/>
  <c r="I17" i="52"/>
  <c r="I16" i="52"/>
  <c r="I15" i="52"/>
  <c r="I14" i="52"/>
  <c r="I13" i="52"/>
  <c r="I12" i="52"/>
  <c r="I11" i="52"/>
  <c r="I10" i="52"/>
  <c r="F3" i="52"/>
  <c r="H20" i="52" s="1"/>
  <c r="G20" i="52" s="1"/>
  <c r="F20" i="51"/>
  <c r="D20" i="51"/>
  <c r="B20" i="51"/>
  <c r="A20" i="51" s="1"/>
  <c r="I17" i="51"/>
  <c r="I16" i="51"/>
  <c r="I15" i="51"/>
  <c r="I14" i="51"/>
  <c r="I13" i="51"/>
  <c r="F3" i="51"/>
  <c r="H20" i="51" s="1"/>
  <c r="G20" i="51" s="1"/>
  <c r="F20" i="50"/>
  <c r="D20" i="50"/>
  <c r="B20" i="50"/>
  <c r="A20" i="50" s="1"/>
  <c r="I17" i="50"/>
  <c r="I16" i="50"/>
  <c r="I15" i="50"/>
  <c r="I14" i="50"/>
  <c r="I13" i="50"/>
  <c r="I12" i="50"/>
  <c r="I11" i="50"/>
  <c r="I10" i="50"/>
  <c r="I9" i="50"/>
  <c r="F3" i="50"/>
  <c r="H20" i="50" s="1"/>
  <c r="G20" i="50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F3" i="49"/>
  <c r="H20" i="49" s="1"/>
  <c r="G20" i="49" s="1"/>
  <c r="F20" i="48"/>
  <c r="D20" i="48"/>
  <c r="B20" i="48"/>
  <c r="A20" i="48" s="1"/>
  <c r="I17" i="48"/>
  <c r="F3" i="48"/>
  <c r="H20" i="48" s="1"/>
  <c r="G20" i="48" s="1"/>
  <c r="F20" i="47"/>
  <c r="D20" i="47"/>
  <c r="B20" i="47"/>
  <c r="A20" i="47" s="1"/>
  <c r="I17" i="47"/>
  <c r="I16" i="47"/>
  <c r="I15" i="47"/>
  <c r="F3" i="47"/>
  <c r="H20" i="47" s="1"/>
  <c r="G20" i="47" s="1"/>
  <c r="F20" i="46"/>
  <c r="D20" i="46"/>
  <c r="B20" i="46"/>
  <c r="A20" i="46" s="1"/>
  <c r="I17" i="46"/>
  <c r="I16" i="46"/>
  <c r="I15" i="46"/>
  <c r="I14" i="46"/>
  <c r="I13" i="46"/>
  <c r="I12" i="46"/>
  <c r="I11" i="46"/>
  <c r="F3" i="46"/>
  <c r="H20" i="46" s="1"/>
  <c r="G20" i="46" s="1"/>
  <c r="F20" i="45"/>
  <c r="D20" i="45"/>
  <c r="B20" i="45"/>
  <c r="I17" i="45"/>
  <c r="I16" i="45"/>
  <c r="I15" i="45"/>
  <c r="I14" i="45"/>
  <c r="I13" i="45"/>
  <c r="I12" i="45"/>
  <c r="I11" i="45"/>
  <c r="I10" i="45"/>
  <c r="F3" i="45"/>
  <c r="H20" i="45" s="1"/>
  <c r="G20" i="45" s="1"/>
  <c r="I4" i="73" l="1"/>
  <c r="E20" i="73" s="1"/>
  <c r="E3" i="73" s="1"/>
  <c r="F72" i="23" s="1"/>
  <c r="G72" i="23" s="1"/>
  <c r="I72" i="23" s="1"/>
  <c r="I8" i="73"/>
  <c r="I8" i="69"/>
  <c r="I8" i="67"/>
  <c r="I8" i="63"/>
  <c r="I4" i="63"/>
  <c r="I5" i="61"/>
  <c r="I8" i="61"/>
  <c r="I6" i="55"/>
  <c r="I8" i="55"/>
  <c r="C20" i="46"/>
  <c r="I7" i="46" s="1"/>
  <c r="C20" i="48"/>
  <c r="I5" i="48" s="1"/>
  <c r="I7" i="61"/>
  <c r="I3" i="63"/>
  <c r="E20" i="63" s="1"/>
  <c r="H22" i="63" s="1"/>
  <c r="H23" i="63" s="1"/>
  <c r="I7" i="57"/>
  <c r="I3" i="57"/>
  <c r="I3" i="67"/>
  <c r="I7" i="55"/>
  <c r="I7" i="69"/>
  <c r="I6" i="67"/>
  <c r="I7" i="67"/>
  <c r="I5" i="67"/>
  <c r="I7" i="73"/>
  <c r="I6" i="61"/>
  <c r="I3" i="55"/>
  <c r="I3" i="69"/>
  <c r="E20" i="69" s="1"/>
  <c r="H22" i="69" s="1"/>
  <c r="H23" i="69" s="1"/>
  <c r="E20" i="89"/>
  <c r="E3" i="89" s="1"/>
  <c r="F88" i="23" s="1"/>
  <c r="G88" i="23" s="1"/>
  <c r="I88" i="23" s="1"/>
  <c r="I5" i="69"/>
  <c r="E20" i="98"/>
  <c r="E3" i="98" s="1"/>
  <c r="F97" i="23" s="1"/>
  <c r="G97" i="23" s="1"/>
  <c r="I97" i="23" s="1"/>
  <c r="I4" i="57"/>
  <c r="I6" i="57"/>
  <c r="E20" i="94"/>
  <c r="E3" i="94" s="1"/>
  <c r="F93" i="23" s="1"/>
  <c r="G93" i="23" s="1"/>
  <c r="I93" i="23" s="1"/>
  <c r="I4" i="55"/>
  <c r="E20" i="101"/>
  <c r="H22" i="101" s="1"/>
  <c r="H23" i="101" s="1"/>
  <c r="E20" i="91"/>
  <c r="E3" i="91" s="1"/>
  <c r="F90" i="23" s="1"/>
  <c r="G90" i="23" s="1"/>
  <c r="I90" i="23" s="1"/>
  <c r="E20" i="103"/>
  <c r="H22" i="103" s="1"/>
  <c r="H23" i="103" s="1"/>
  <c r="C20" i="50"/>
  <c r="I5" i="50" s="1"/>
  <c r="I4" i="61"/>
  <c r="I3" i="61"/>
  <c r="E20" i="105"/>
  <c r="E3" i="105" s="1"/>
  <c r="F104" i="23" s="1"/>
  <c r="G104" i="23" s="1"/>
  <c r="I104" i="23" s="1"/>
  <c r="E20" i="102"/>
  <c r="H22" i="102" s="1"/>
  <c r="H23" i="102" s="1"/>
  <c r="E20" i="106"/>
  <c r="H22" i="106" s="1"/>
  <c r="H23" i="106" s="1"/>
  <c r="E20" i="83"/>
  <c r="E3" i="83" s="1"/>
  <c r="F82" i="23" s="1"/>
  <c r="G82" i="23" s="1"/>
  <c r="I82" i="23" s="1"/>
  <c r="E20" i="84"/>
  <c r="E3" i="84" s="1"/>
  <c r="F83" i="23" s="1"/>
  <c r="G83" i="23" s="1"/>
  <c r="I83" i="23" s="1"/>
  <c r="E20" i="107"/>
  <c r="E3" i="107" s="1"/>
  <c r="F106" i="23" s="1"/>
  <c r="G106" i="23" s="1"/>
  <c r="I106" i="23" s="1"/>
  <c r="C20" i="79"/>
  <c r="I8" i="79" s="1"/>
  <c r="E20" i="82"/>
  <c r="E3" i="82" s="1"/>
  <c r="F81" i="23" s="1"/>
  <c r="G81" i="23" s="1"/>
  <c r="I81" i="23" s="1"/>
  <c r="C20" i="49"/>
  <c r="E20" i="92"/>
  <c r="E3" i="92" s="1"/>
  <c r="F91" i="23" s="1"/>
  <c r="G91" i="23" s="1"/>
  <c r="I91" i="23" s="1"/>
  <c r="I9" i="78"/>
  <c r="I3" i="78"/>
  <c r="I8" i="78"/>
  <c r="I7" i="78"/>
  <c r="I6" i="78"/>
  <c r="I5" i="78"/>
  <c r="I4" i="78"/>
  <c r="I5" i="60"/>
  <c r="I4" i="60"/>
  <c r="I9" i="60"/>
  <c r="I3" i="60"/>
  <c r="I8" i="60"/>
  <c r="I7" i="60"/>
  <c r="I6" i="60"/>
  <c r="I5" i="70"/>
  <c r="I4" i="70"/>
  <c r="I9" i="70"/>
  <c r="I3" i="70"/>
  <c r="I8" i="70"/>
  <c r="I7" i="70"/>
  <c r="I6" i="70"/>
  <c r="I4" i="58"/>
  <c r="I5" i="58"/>
  <c r="I9" i="58"/>
  <c r="I3" i="58"/>
  <c r="I8" i="58"/>
  <c r="I7" i="58"/>
  <c r="I6" i="58"/>
  <c r="I7" i="74"/>
  <c r="I6" i="74"/>
  <c r="I5" i="74"/>
  <c r="I4" i="74"/>
  <c r="I9" i="74"/>
  <c r="I3" i="74"/>
  <c r="I8" i="74"/>
  <c r="I6" i="62"/>
  <c r="I5" i="62"/>
  <c r="I4" i="62"/>
  <c r="I9" i="62"/>
  <c r="I3" i="62"/>
  <c r="I8" i="62"/>
  <c r="I7" i="62"/>
  <c r="I6" i="72"/>
  <c r="I5" i="72"/>
  <c r="I4" i="72"/>
  <c r="I9" i="72"/>
  <c r="I3" i="72"/>
  <c r="I8" i="72"/>
  <c r="I7" i="72"/>
  <c r="E3" i="102"/>
  <c r="F101" i="23" s="1"/>
  <c r="G101" i="23" s="1"/>
  <c r="I101" i="23" s="1"/>
  <c r="I4" i="80"/>
  <c r="I9" i="80"/>
  <c r="I3" i="80"/>
  <c r="I8" i="80"/>
  <c r="I7" i="80"/>
  <c r="I6" i="80"/>
  <c r="I5" i="80"/>
  <c r="I4" i="68"/>
  <c r="I9" i="68"/>
  <c r="I3" i="68"/>
  <c r="I8" i="68"/>
  <c r="I7" i="68"/>
  <c r="I6" i="68"/>
  <c r="I5" i="68"/>
  <c r="I9" i="56"/>
  <c r="I3" i="56"/>
  <c r="I8" i="56"/>
  <c r="I7" i="56"/>
  <c r="I6" i="56"/>
  <c r="I5" i="56"/>
  <c r="I4" i="56"/>
  <c r="I9" i="59"/>
  <c r="I3" i="59"/>
  <c r="I8" i="59"/>
  <c r="I7" i="59"/>
  <c r="I6" i="59"/>
  <c r="I4" i="59"/>
  <c r="I5" i="59"/>
  <c r="I9" i="66"/>
  <c r="I3" i="66"/>
  <c r="I8" i="66"/>
  <c r="I7" i="66"/>
  <c r="I6" i="66"/>
  <c r="I5" i="66"/>
  <c r="I4" i="66"/>
  <c r="I8" i="76"/>
  <c r="I7" i="76"/>
  <c r="I6" i="76"/>
  <c r="I5" i="76"/>
  <c r="I4" i="76"/>
  <c r="I9" i="76"/>
  <c r="I3" i="76"/>
  <c r="I8" i="64"/>
  <c r="I7" i="64"/>
  <c r="I6" i="64"/>
  <c r="I5" i="64"/>
  <c r="I4" i="64"/>
  <c r="I9" i="64"/>
  <c r="I3" i="64"/>
  <c r="I7" i="87"/>
  <c r="I9" i="87"/>
  <c r="I8" i="87"/>
  <c r="C20" i="52"/>
  <c r="I6" i="52" s="1"/>
  <c r="E20" i="93"/>
  <c r="H22" i="93" s="1"/>
  <c r="H23" i="93" s="1"/>
  <c r="E20" i="100"/>
  <c r="H22" i="100" s="1"/>
  <c r="H23" i="100" s="1"/>
  <c r="E20" i="85"/>
  <c r="I7" i="65"/>
  <c r="I6" i="65"/>
  <c r="I5" i="65"/>
  <c r="I4" i="65"/>
  <c r="I9" i="65"/>
  <c r="I3" i="65"/>
  <c r="I8" i="65"/>
  <c r="I6" i="90"/>
  <c r="I8" i="90"/>
  <c r="I7" i="90"/>
  <c r="I9" i="90"/>
  <c r="I9" i="96"/>
  <c r="I8" i="96"/>
  <c r="E20" i="99"/>
  <c r="E3" i="99" s="1"/>
  <c r="F98" i="23" s="1"/>
  <c r="G98" i="23" s="1"/>
  <c r="I98" i="23" s="1"/>
  <c r="I6" i="75"/>
  <c r="I5" i="75"/>
  <c r="I4" i="75"/>
  <c r="I9" i="75"/>
  <c r="I3" i="75"/>
  <c r="I8" i="75"/>
  <c r="I7" i="75"/>
  <c r="I9" i="95"/>
  <c r="I8" i="95"/>
  <c r="C20" i="47"/>
  <c r="I3" i="47" s="1"/>
  <c r="E20" i="88"/>
  <c r="I8" i="97"/>
  <c r="I7" i="97"/>
  <c r="I9" i="97"/>
  <c r="E20" i="86"/>
  <c r="H22" i="86" s="1"/>
  <c r="H23" i="86" s="1"/>
  <c r="C20" i="51"/>
  <c r="I3" i="51" s="1"/>
  <c r="E20" i="104"/>
  <c r="I8" i="54"/>
  <c r="I6" i="54"/>
  <c r="I9" i="54"/>
  <c r="I7" i="54"/>
  <c r="I5" i="54"/>
  <c r="I4" i="54"/>
  <c r="I3" i="54"/>
  <c r="I7" i="77"/>
  <c r="I6" i="77"/>
  <c r="I5" i="77"/>
  <c r="I4" i="77"/>
  <c r="I9" i="77"/>
  <c r="I3" i="77"/>
  <c r="I8" i="77"/>
  <c r="I4" i="71"/>
  <c r="I9" i="71"/>
  <c r="I3" i="71"/>
  <c r="I8" i="71"/>
  <c r="I7" i="71"/>
  <c r="I6" i="71"/>
  <c r="I5" i="71"/>
  <c r="E3" i="101"/>
  <c r="F100" i="23" s="1"/>
  <c r="G100" i="23" s="1"/>
  <c r="I100" i="23" s="1"/>
  <c r="I5" i="97"/>
  <c r="I6" i="97"/>
  <c r="I4" i="97"/>
  <c r="I3" i="97"/>
  <c r="I6" i="96"/>
  <c r="I7" i="96"/>
  <c r="I5" i="96"/>
  <c r="I4" i="96"/>
  <c r="I3" i="96"/>
  <c r="I6" i="95"/>
  <c r="I7" i="95"/>
  <c r="I5" i="95"/>
  <c r="I3" i="95"/>
  <c r="I4" i="95"/>
  <c r="I3" i="90"/>
  <c r="I5" i="90"/>
  <c r="I4" i="90"/>
  <c r="I5" i="87"/>
  <c r="I6" i="87"/>
  <c r="I4" i="87"/>
  <c r="I3" i="87"/>
  <c r="E20" i="81"/>
  <c r="H22" i="81" s="1"/>
  <c r="H23" i="81" s="1"/>
  <c r="I10" i="46"/>
  <c r="I9" i="46"/>
  <c r="I3" i="46"/>
  <c r="I9" i="52"/>
  <c r="I9" i="51"/>
  <c r="I8" i="51"/>
  <c r="I11" i="51"/>
  <c r="I12" i="51"/>
  <c r="I10" i="51"/>
  <c r="I9" i="47"/>
  <c r="I14" i="47"/>
  <c r="I13" i="47"/>
  <c r="I11" i="47"/>
  <c r="I12" i="47"/>
  <c r="I10" i="47"/>
  <c r="I12" i="48"/>
  <c r="I6" i="48"/>
  <c r="I11" i="48"/>
  <c r="I16" i="48"/>
  <c r="I10" i="48"/>
  <c r="I4" i="48"/>
  <c r="I15" i="48"/>
  <c r="I9" i="48"/>
  <c r="I3" i="48"/>
  <c r="I14" i="48"/>
  <c r="I13" i="48"/>
  <c r="I7" i="48"/>
  <c r="I3" i="49"/>
  <c r="I5" i="49"/>
  <c r="I4" i="49"/>
  <c r="A20" i="45"/>
  <c r="C20" i="45" s="1"/>
  <c r="A20" i="53"/>
  <c r="C20" i="53" s="1"/>
  <c r="C32" i="23"/>
  <c r="D32" i="23"/>
  <c r="E32" i="23"/>
  <c r="C33" i="23"/>
  <c r="D33" i="23"/>
  <c r="E33" i="23"/>
  <c r="C34" i="23"/>
  <c r="D34" i="23"/>
  <c r="E34" i="23"/>
  <c r="C35" i="23"/>
  <c r="D35" i="23"/>
  <c r="E35" i="23"/>
  <c r="C36" i="23"/>
  <c r="D36" i="23"/>
  <c r="E36" i="23"/>
  <c r="C37" i="23"/>
  <c r="D37" i="23"/>
  <c r="E37" i="23"/>
  <c r="C38" i="23"/>
  <c r="D38" i="23"/>
  <c r="E38" i="23"/>
  <c r="C39" i="23"/>
  <c r="D39" i="23"/>
  <c r="E39" i="23"/>
  <c r="C40" i="23"/>
  <c r="D40" i="23"/>
  <c r="E40" i="23"/>
  <c r="C41" i="23"/>
  <c r="D41" i="23"/>
  <c r="E41" i="23"/>
  <c r="C42" i="23"/>
  <c r="D42" i="23"/>
  <c r="E42" i="23"/>
  <c r="C43" i="23"/>
  <c r="D43" i="23"/>
  <c r="E43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C31" i="23"/>
  <c r="D31" i="23"/>
  <c r="E31" i="23"/>
  <c r="E30" i="23"/>
  <c r="D30" i="23"/>
  <c r="C30" i="23"/>
  <c r="B31" i="23"/>
  <c r="B30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I17" i="43"/>
  <c r="I16" i="43"/>
  <c r="I15" i="43"/>
  <c r="F3" i="43"/>
  <c r="H20" i="43" s="1"/>
  <c r="G20" i="43" s="1"/>
  <c r="F20" i="42"/>
  <c r="D20" i="42"/>
  <c r="B20" i="42"/>
  <c r="A20" i="42" s="1"/>
  <c r="I17" i="42"/>
  <c r="I16" i="42"/>
  <c r="I15" i="42"/>
  <c r="I14" i="42"/>
  <c r="I13" i="42"/>
  <c r="I12" i="42"/>
  <c r="I11" i="42"/>
  <c r="I10" i="42"/>
  <c r="F3" i="42"/>
  <c r="H20" i="42" s="1"/>
  <c r="G20" i="42" s="1"/>
  <c r="F20" i="41"/>
  <c r="D20" i="41"/>
  <c r="B20" i="41"/>
  <c r="I17" i="41"/>
  <c r="I16" i="41"/>
  <c r="I15" i="41"/>
  <c r="I14" i="41"/>
  <c r="I13" i="41"/>
  <c r="I12" i="41"/>
  <c r="I11" i="41"/>
  <c r="I10" i="41"/>
  <c r="F3" i="41"/>
  <c r="H20" i="41" s="1"/>
  <c r="G20" i="41" s="1"/>
  <c r="F20" i="40"/>
  <c r="D20" i="40"/>
  <c r="B20" i="40"/>
  <c r="A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I17" i="39"/>
  <c r="I16" i="39"/>
  <c r="I15" i="39"/>
  <c r="I14" i="39"/>
  <c r="I13" i="39"/>
  <c r="I12" i="39"/>
  <c r="I11" i="39"/>
  <c r="I10" i="39"/>
  <c r="F3" i="39"/>
  <c r="H20" i="39" s="1"/>
  <c r="G20" i="39" s="1"/>
  <c r="F20" i="38"/>
  <c r="D20" i="38"/>
  <c r="B20" i="38"/>
  <c r="A20" i="38" s="1"/>
  <c r="I17" i="38"/>
  <c r="I16" i="38"/>
  <c r="I15" i="38"/>
  <c r="I14" i="38"/>
  <c r="I11" i="38"/>
  <c r="F3" i="38"/>
  <c r="H20" i="38" s="1"/>
  <c r="G20" i="38" s="1"/>
  <c r="F20" i="37"/>
  <c r="D20" i="37"/>
  <c r="B20" i="37"/>
  <c r="I17" i="37"/>
  <c r="I16" i="37"/>
  <c r="I15" i="37"/>
  <c r="I14" i="37"/>
  <c r="I13" i="37"/>
  <c r="I12" i="37"/>
  <c r="I11" i="37"/>
  <c r="I10" i="37"/>
  <c r="F3" i="37"/>
  <c r="H20" i="37" s="1"/>
  <c r="G20" i="37" s="1"/>
  <c r="F20" i="36"/>
  <c r="D20" i="36"/>
  <c r="B20" i="36"/>
  <c r="A20" i="36" s="1"/>
  <c r="I17" i="36"/>
  <c r="I16" i="36"/>
  <c r="I15" i="36"/>
  <c r="I14" i="36"/>
  <c r="I13" i="36"/>
  <c r="I12" i="36"/>
  <c r="I11" i="36"/>
  <c r="I10" i="36"/>
  <c r="F3" i="36"/>
  <c r="H20" i="36" s="1"/>
  <c r="G20" i="36" s="1"/>
  <c r="F20" i="35"/>
  <c r="D20" i="35"/>
  <c r="B20" i="35"/>
  <c r="A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I17" i="34"/>
  <c r="I16" i="34"/>
  <c r="I15" i="34"/>
  <c r="I14" i="34"/>
  <c r="I13" i="34"/>
  <c r="I12" i="34"/>
  <c r="I11" i="34"/>
  <c r="F3" i="34"/>
  <c r="H20" i="34" s="1"/>
  <c r="G20" i="34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F3" i="33"/>
  <c r="H20" i="33" s="1"/>
  <c r="G20" i="33" s="1"/>
  <c r="F20" i="32"/>
  <c r="D20" i="32"/>
  <c r="B20" i="32"/>
  <c r="A20" i="32" s="1"/>
  <c r="I17" i="32"/>
  <c r="I16" i="32"/>
  <c r="I15" i="32"/>
  <c r="I14" i="32"/>
  <c r="I13" i="32"/>
  <c r="I12" i="32"/>
  <c r="I11" i="32"/>
  <c r="I10" i="32"/>
  <c r="I9" i="32"/>
  <c r="F3" i="32"/>
  <c r="H20" i="32" s="1"/>
  <c r="G20" i="32" s="1"/>
  <c r="F20" i="31"/>
  <c r="D20" i="31"/>
  <c r="B20" i="31"/>
  <c r="A20" i="31" s="1"/>
  <c r="I17" i="31"/>
  <c r="I16" i="31"/>
  <c r="I15" i="31"/>
  <c r="I14" i="31"/>
  <c r="I13" i="31"/>
  <c r="I12" i="31"/>
  <c r="I11" i="31"/>
  <c r="I10" i="31"/>
  <c r="F3" i="31"/>
  <c r="H20" i="31" s="1"/>
  <c r="G20" i="31" s="1"/>
  <c r="E20" i="67" l="1"/>
  <c r="E3" i="67" s="1"/>
  <c r="F66" i="23" s="1"/>
  <c r="G66" i="23" s="1"/>
  <c r="I66" i="23" s="1"/>
  <c r="E3" i="103"/>
  <c r="F102" i="23" s="1"/>
  <c r="G102" i="23" s="1"/>
  <c r="I102" i="23" s="1"/>
  <c r="H22" i="94"/>
  <c r="H23" i="94" s="1"/>
  <c r="I4" i="51"/>
  <c r="I7" i="50"/>
  <c r="I8" i="50"/>
  <c r="I9" i="49"/>
  <c r="I8" i="49"/>
  <c r="I8" i="48"/>
  <c r="E20" i="48" s="1"/>
  <c r="H22" i="48" s="1"/>
  <c r="H23" i="48" s="1"/>
  <c r="I8" i="46"/>
  <c r="I4" i="46"/>
  <c r="I5" i="46"/>
  <c r="I6" i="46"/>
  <c r="I4" i="50"/>
  <c r="H22" i="82"/>
  <c r="H23" i="82" s="1"/>
  <c r="H22" i="67"/>
  <c r="H23" i="67" s="1"/>
  <c r="I5" i="52"/>
  <c r="H22" i="91"/>
  <c r="H23" i="91" s="1"/>
  <c r="H22" i="107"/>
  <c r="H23" i="107" s="1"/>
  <c r="H22" i="105"/>
  <c r="H23" i="105" s="1"/>
  <c r="H22" i="98"/>
  <c r="H23" i="98" s="1"/>
  <c r="H22" i="92"/>
  <c r="H23" i="92" s="1"/>
  <c r="H22" i="89"/>
  <c r="H23" i="89" s="1"/>
  <c r="H22" i="84"/>
  <c r="H23" i="84" s="1"/>
  <c r="H22" i="73"/>
  <c r="H23" i="73" s="1"/>
  <c r="E3" i="69"/>
  <c r="F68" i="23" s="1"/>
  <c r="G68" i="23" s="1"/>
  <c r="I68" i="23" s="1"/>
  <c r="E20" i="57"/>
  <c r="H22" i="57" s="1"/>
  <c r="H23" i="57" s="1"/>
  <c r="E20" i="55"/>
  <c r="E3" i="55" s="1"/>
  <c r="F54" i="23" s="1"/>
  <c r="G54" i="23" s="1"/>
  <c r="I54" i="23" s="1"/>
  <c r="I6" i="51"/>
  <c r="I7" i="51"/>
  <c r="I6" i="50"/>
  <c r="I3" i="50"/>
  <c r="I6" i="49"/>
  <c r="E20" i="49" s="1"/>
  <c r="H22" i="49" s="1"/>
  <c r="H23" i="49" s="1"/>
  <c r="I7" i="49"/>
  <c r="I7" i="47"/>
  <c r="I5" i="79"/>
  <c r="I6" i="79"/>
  <c r="C20" i="40"/>
  <c r="I3" i="40" s="1"/>
  <c r="C20" i="42"/>
  <c r="I9" i="42" s="1"/>
  <c r="E20" i="58"/>
  <c r="H22" i="58" s="1"/>
  <c r="H23" i="58" s="1"/>
  <c r="E20" i="61"/>
  <c r="H22" i="61" s="1"/>
  <c r="H23" i="61" s="1"/>
  <c r="E20" i="71"/>
  <c r="H22" i="71" s="1"/>
  <c r="H23" i="71" s="1"/>
  <c r="E20" i="75"/>
  <c r="H22" i="75" s="1"/>
  <c r="H23" i="75" s="1"/>
  <c r="E20" i="65"/>
  <c r="H22" i="65" s="1"/>
  <c r="H23" i="65" s="1"/>
  <c r="E20" i="74"/>
  <c r="H22" i="74" s="1"/>
  <c r="H23" i="74" s="1"/>
  <c r="E3" i="106"/>
  <c r="F105" i="23" s="1"/>
  <c r="G105" i="23" s="1"/>
  <c r="I105" i="23" s="1"/>
  <c r="E20" i="76"/>
  <c r="H22" i="76" s="1"/>
  <c r="H23" i="76" s="1"/>
  <c r="E20" i="60"/>
  <c r="E3" i="60" s="1"/>
  <c r="F59" i="23" s="1"/>
  <c r="G59" i="23" s="1"/>
  <c r="I59" i="23" s="1"/>
  <c r="C20" i="31"/>
  <c r="I4" i="31" s="1"/>
  <c r="C20" i="35"/>
  <c r="I3" i="35" s="1"/>
  <c r="I4" i="47"/>
  <c r="I5" i="51"/>
  <c r="E20" i="66"/>
  <c r="H22" i="66" s="1"/>
  <c r="H23" i="66" s="1"/>
  <c r="E20" i="87"/>
  <c r="H22" i="87" s="1"/>
  <c r="H23" i="87" s="1"/>
  <c r="E20" i="97"/>
  <c r="H22" i="97" s="1"/>
  <c r="H23" i="97" s="1"/>
  <c r="H22" i="83"/>
  <c r="H23" i="83" s="1"/>
  <c r="E20" i="72"/>
  <c r="H22" i="72" s="1"/>
  <c r="H23" i="72" s="1"/>
  <c r="E20" i="78"/>
  <c r="H22" i="78" s="1"/>
  <c r="H23" i="78" s="1"/>
  <c r="E20" i="96"/>
  <c r="E3" i="96" s="1"/>
  <c r="F95" i="23" s="1"/>
  <c r="G95" i="23" s="1"/>
  <c r="I95" i="23" s="1"/>
  <c r="E20" i="56"/>
  <c r="H22" i="56" s="1"/>
  <c r="H23" i="56" s="1"/>
  <c r="C20" i="32"/>
  <c r="C20" i="33"/>
  <c r="I6" i="33" s="1"/>
  <c r="C20" i="43"/>
  <c r="I4" i="43" s="1"/>
  <c r="E20" i="95"/>
  <c r="H22" i="95" s="1"/>
  <c r="H23" i="95" s="1"/>
  <c r="E20" i="77"/>
  <c r="E3" i="77" s="1"/>
  <c r="F76" i="23" s="1"/>
  <c r="G76" i="23" s="1"/>
  <c r="I76" i="23" s="1"/>
  <c r="E20" i="54"/>
  <c r="E3" i="54" s="1"/>
  <c r="F53" i="23" s="1"/>
  <c r="G53" i="23" s="1"/>
  <c r="I53" i="23" s="1"/>
  <c r="E20" i="64"/>
  <c r="H22" i="64" s="1"/>
  <c r="H23" i="64" s="1"/>
  <c r="E3" i="63"/>
  <c r="F62" i="23" s="1"/>
  <c r="G62" i="23" s="1"/>
  <c r="I62" i="23" s="1"/>
  <c r="E3" i="100"/>
  <c r="F99" i="23" s="1"/>
  <c r="G99" i="23" s="1"/>
  <c r="I99" i="23" s="1"/>
  <c r="E20" i="68"/>
  <c r="H22" i="68" s="1"/>
  <c r="H23" i="68" s="1"/>
  <c r="E20" i="80"/>
  <c r="H22" i="80" s="1"/>
  <c r="H23" i="80" s="1"/>
  <c r="E20" i="70"/>
  <c r="H22" i="70" s="1"/>
  <c r="H23" i="70" s="1"/>
  <c r="I3" i="52"/>
  <c r="E20" i="59"/>
  <c r="H22" i="59" s="1"/>
  <c r="H23" i="59" s="1"/>
  <c r="E20" i="62"/>
  <c r="H22" i="62" s="1"/>
  <c r="H23" i="62" s="1"/>
  <c r="I7" i="79"/>
  <c r="I4" i="79"/>
  <c r="I3" i="79"/>
  <c r="E3" i="93"/>
  <c r="F92" i="23" s="1"/>
  <c r="G92" i="23" s="1"/>
  <c r="I92" i="23" s="1"/>
  <c r="I7" i="42"/>
  <c r="I5" i="47"/>
  <c r="I8" i="52"/>
  <c r="E20" i="46"/>
  <c r="H22" i="46" s="1"/>
  <c r="H23" i="46" s="1"/>
  <c r="H22" i="99"/>
  <c r="H23" i="99" s="1"/>
  <c r="H22" i="104"/>
  <c r="H23" i="104" s="1"/>
  <c r="E3" i="104"/>
  <c r="F103" i="23" s="1"/>
  <c r="G103" i="23" s="1"/>
  <c r="I103" i="23" s="1"/>
  <c r="C20" i="34"/>
  <c r="I7" i="34" s="1"/>
  <c r="C20" i="36"/>
  <c r="I5" i="36" s="1"/>
  <c r="I8" i="42"/>
  <c r="I6" i="47"/>
  <c r="I8" i="47"/>
  <c r="I4" i="52"/>
  <c r="E3" i="86"/>
  <c r="F85" i="23" s="1"/>
  <c r="G85" i="23" s="1"/>
  <c r="I85" i="23" s="1"/>
  <c r="H22" i="85"/>
  <c r="H23" i="85" s="1"/>
  <c r="E3" i="85"/>
  <c r="F84" i="23" s="1"/>
  <c r="G84" i="23" s="1"/>
  <c r="I84" i="23" s="1"/>
  <c r="H22" i="88"/>
  <c r="H23" i="88" s="1"/>
  <c r="E3" i="88"/>
  <c r="F87" i="23" s="1"/>
  <c r="G87" i="23" s="1"/>
  <c r="I87" i="23" s="1"/>
  <c r="I7" i="52"/>
  <c r="A20" i="39"/>
  <c r="C20" i="39" s="1"/>
  <c r="A20" i="37"/>
  <c r="C20" i="37" s="1"/>
  <c r="I5" i="37" s="1"/>
  <c r="E20" i="90"/>
  <c r="E3" i="90" s="1"/>
  <c r="F89" i="23" s="1"/>
  <c r="G89" i="23" s="1"/>
  <c r="I89" i="23" s="1"/>
  <c r="E3" i="81"/>
  <c r="F80" i="23" s="1"/>
  <c r="G80" i="23" s="1"/>
  <c r="I80" i="23" s="1"/>
  <c r="C20" i="38"/>
  <c r="I4" i="38" s="1"/>
  <c r="A20" i="41"/>
  <c r="C20" i="41" s="1"/>
  <c r="I8" i="45"/>
  <c r="I5" i="45"/>
  <c r="I7" i="45"/>
  <c r="I6" i="45"/>
  <c r="I4" i="45"/>
  <c r="I9" i="45"/>
  <c r="I3" i="45"/>
  <c r="I9" i="53"/>
  <c r="I3" i="53"/>
  <c r="I8" i="53"/>
  <c r="I13" i="53"/>
  <c r="I7" i="53"/>
  <c r="I12" i="53"/>
  <c r="I6" i="53"/>
  <c r="I11" i="53"/>
  <c r="I5" i="53"/>
  <c r="I10" i="53"/>
  <c r="I4" i="53"/>
  <c r="I9" i="33"/>
  <c r="I8" i="33"/>
  <c r="I7" i="33"/>
  <c r="I9" i="40"/>
  <c r="I7" i="40"/>
  <c r="I6" i="40"/>
  <c r="I10" i="40"/>
  <c r="I10" i="35"/>
  <c r="I9" i="35"/>
  <c r="I8" i="35"/>
  <c r="I11" i="35"/>
  <c r="I10" i="34"/>
  <c r="I3" i="42"/>
  <c r="I6" i="42"/>
  <c r="I9" i="31"/>
  <c r="I6" i="31"/>
  <c r="I12" i="43"/>
  <c r="I6" i="43"/>
  <c r="I11" i="43"/>
  <c r="I10" i="43"/>
  <c r="I9" i="43"/>
  <c r="I14" i="43"/>
  <c r="I8" i="43"/>
  <c r="I13" i="43"/>
  <c r="I10" i="38"/>
  <c r="I12" i="38"/>
  <c r="A20" i="44"/>
  <c r="C20" i="44" s="1"/>
  <c r="I13" i="38"/>
  <c r="I8" i="40" l="1"/>
  <c r="I8" i="31"/>
  <c r="E3" i="87"/>
  <c r="F86" i="23" s="1"/>
  <c r="G86" i="23" s="1"/>
  <c r="I86" i="23" s="1"/>
  <c r="E3" i="75"/>
  <c r="F74" i="23" s="1"/>
  <c r="G74" i="23" s="1"/>
  <c r="I74" i="23" s="1"/>
  <c r="E3" i="74"/>
  <c r="F73" i="23" s="1"/>
  <c r="G73" i="23" s="1"/>
  <c r="I73" i="23" s="1"/>
  <c r="E3" i="59"/>
  <c r="F58" i="23" s="1"/>
  <c r="G58" i="23" s="1"/>
  <c r="I58" i="23" s="1"/>
  <c r="H22" i="55"/>
  <c r="H23" i="55" s="1"/>
  <c r="I7" i="36"/>
  <c r="I6" i="36"/>
  <c r="I4" i="36"/>
  <c r="I8" i="34"/>
  <c r="I4" i="32"/>
  <c r="I8" i="32"/>
  <c r="I7" i="31"/>
  <c r="I5" i="31"/>
  <c r="I7" i="43"/>
  <c r="E20" i="50"/>
  <c r="H22" i="50" s="1"/>
  <c r="H23" i="50" s="1"/>
  <c r="E3" i="66"/>
  <c r="F65" i="23" s="1"/>
  <c r="G65" i="23" s="1"/>
  <c r="I65" i="23" s="1"/>
  <c r="E3" i="71"/>
  <c r="F70" i="23" s="1"/>
  <c r="G70" i="23" s="1"/>
  <c r="I70" i="23" s="1"/>
  <c r="E20" i="51"/>
  <c r="E3" i="51" s="1"/>
  <c r="F50" i="23" s="1"/>
  <c r="G50" i="23" s="1"/>
  <c r="I50" i="23" s="1"/>
  <c r="E3" i="80"/>
  <c r="F79" i="23" s="1"/>
  <c r="G79" i="23" s="1"/>
  <c r="I79" i="23" s="1"/>
  <c r="E3" i="97"/>
  <c r="F96" i="23" s="1"/>
  <c r="G96" i="23" s="1"/>
  <c r="I96" i="23" s="1"/>
  <c r="H22" i="96"/>
  <c r="H23" i="96" s="1"/>
  <c r="E3" i="95"/>
  <c r="F94" i="23" s="1"/>
  <c r="G94" i="23" s="1"/>
  <c r="I94" i="23" s="1"/>
  <c r="F119" i="23" s="1"/>
  <c r="E3" i="78"/>
  <c r="F77" i="23" s="1"/>
  <c r="G77" i="23" s="1"/>
  <c r="I77" i="23" s="1"/>
  <c r="H22" i="77"/>
  <c r="H23" i="77" s="1"/>
  <c r="E3" i="65"/>
  <c r="F64" i="23" s="1"/>
  <c r="G64" i="23" s="1"/>
  <c r="I64" i="23" s="1"/>
  <c r="E3" i="61"/>
  <c r="F60" i="23" s="1"/>
  <c r="G60" i="23" s="1"/>
  <c r="I60" i="23" s="1"/>
  <c r="E3" i="57"/>
  <c r="F56" i="23" s="1"/>
  <c r="G56" i="23" s="1"/>
  <c r="I56" i="23" s="1"/>
  <c r="H22" i="54"/>
  <c r="H23" i="54" s="1"/>
  <c r="I4" i="42"/>
  <c r="I5" i="42"/>
  <c r="I7" i="38"/>
  <c r="I3" i="38"/>
  <c r="I6" i="38"/>
  <c r="I3" i="36"/>
  <c r="I6" i="35"/>
  <c r="I7" i="35"/>
  <c r="I6" i="34"/>
  <c r="I3" i="33"/>
  <c r="I4" i="33"/>
  <c r="I3" i="32"/>
  <c r="I5" i="32"/>
  <c r="I3" i="31"/>
  <c r="E20" i="31" s="1"/>
  <c r="E3" i="31" s="1"/>
  <c r="F30" i="23" s="1"/>
  <c r="G30" i="23" s="1"/>
  <c r="I30" i="23" s="1"/>
  <c r="E3" i="56"/>
  <c r="F55" i="23" s="1"/>
  <c r="G55" i="23" s="1"/>
  <c r="I55" i="23" s="1"/>
  <c r="I4" i="35"/>
  <c r="I5" i="40"/>
  <c r="I5" i="33"/>
  <c r="E20" i="79"/>
  <c r="E3" i="79" s="1"/>
  <c r="F78" i="23" s="1"/>
  <c r="G78" i="23" s="1"/>
  <c r="I78" i="23" s="1"/>
  <c r="E3" i="76"/>
  <c r="F75" i="23" s="1"/>
  <c r="G75" i="23" s="1"/>
  <c r="I75" i="23" s="1"/>
  <c r="I5" i="35"/>
  <c r="E3" i="68"/>
  <c r="F67" i="23" s="1"/>
  <c r="G67" i="23" s="1"/>
  <c r="I67" i="23" s="1"/>
  <c r="E3" i="70"/>
  <c r="F69" i="23" s="1"/>
  <c r="G69" i="23" s="1"/>
  <c r="I69" i="23" s="1"/>
  <c r="I5" i="34"/>
  <c r="I4" i="40"/>
  <c r="E3" i="58"/>
  <c r="F57" i="23" s="1"/>
  <c r="G57" i="23" s="1"/>
  <c r="I57" i="23" s="1"/>
  <c r="I7" i="32"/>
  <c r="I6" i="32"/>
  <c r="I5" i="43"/>
  <c r="I3" i="43"/>
  <c r="E3" i="49"/>
  <c r="F48" i="23" s="1"/>
  <c r="G48" i="23" s="1"/>
  <c r="I48" i="23" s="1"/>
  <c r="E3" i="62"/>
  <c r="F61" i="23" s="1"/>
  <c r="G61" i="23" s="1"/>
  <c r="I61" i="23" s="1"/>
  <c r="H22" i="60"/>
  <c r="H23" i="60" s="1"/>
  <c r="E3" i="72"/>
  <c r="F71" i="23" s="1"/>
  <c r="G71" i="23" s="1"/>
  <c r="I71" i="23" s="1"/>
  <c r="I3" i="37"/>
  <c r="I4" i="37"/>
  <c r="E20" i="47"/>
  <c r="H22" i="47" s="1"/>
  <c r="H23" i="47" s="1"/>
  <c r="E20" i="52"/>
  <c r="E3" i="52" s="1"/>
  <c r="F51" i="23" s="1"/>
  <c r="G51" i="23" s="1"/>
  <c r="I51" i="23" s="1"/>
  <c r="E3" i="64"/>
  <c r="F63" i="23" s="1"/>
  <c r="G63" i="23" s="1"/>
  <c r="I63" i="23" s="1"/>
  <c r="E3" i="48"/>
  <c r="F47" i="23" s="1"/>
  <c r="G47" i="23" s="1"/>
  <c r="I47" i="23" s="1"/>
  <c r="E3" i="46"/>
  <c r="F45" i="23" s="1"/>
  <c r="G45" i="23" s="1"/>
  <c r="I45" i="23" s="1"/>
  <c r="I5" i="41"/>
  <c r="I7" i="41"/>
  <c r="I6" i="41"/>
  <c r="I9" i="41"/>
  <c r="I8" i="41"/>
  <c r="I3" i="41"/>
  <c r="I4" i="41"/>
  <c r="I6" i="39"/>
  <c r="I9" i="39"/>
  <c r="I8" i="39"/>
  <c r="I7" i="39"/>
  <c r="I5" i="39"/>
  <c r="I4" i="39"/>
  <c r="I3" i="39"/>
  <c r="I4" i="34"/>
  <c r="E20" i="45"/>
  <c r="E3" i="45" s="1"/>
  <c r="F44" i="23" s="1"/>
  <c r="G44" i="23" s="1"/>
  <c r="I44" i="23" s="1"/>
  <c r="I3" i="34"/>
  <c r="I9" i="34"/>
  <c r="E20" i="53"/>
  <c r="H22" i="53" s="1"/>
  <c r="H23" i="53" s="1"/>
  <c r="I8" i="36"/>
  <c r="I9" i="36"/>
  <c r="I9" i="38"/>
  <c r="I8" i="38"/>
  <c r="I5" i="38"/>
  <c r="I6" i="37"/>
  <c r="I7" i="37"/>
  <c r="I9" i="37"/>
  <c r="I8" i="37"/>
  <c r="H22" i="90"/>
  <c r="H23" i="90" s="1"/>
  <c r="I9" i="44"/>
  <c r="I3" i="44"/>
  <c r="I8" i="44"/>
  <c r="I7" i="44"/>
  <c r="I6" i="44"/>
  <c r="I11" i="44"/>
  <c r="I5" i="44"/>
  <c r="I10" i="44"/>
  <c r="I4" i="44"/>
  <c r="C23" i="23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F118" i="23" l="1"/>
  <c r="H22" i="79"/>
  <c r="H23" i="79" s="1"/>
  <c r="E3" i="50"/>
  <c r="F49" i="23" s="1"/>
  <c r="G49" i="23" s="1"/>
  <c r="I49" i="23" s="1"/>
  <c r="E20" i="32"/>
  <c r="E3" i="32" s="1"/>
  <c r="F31" i="23" s="1"/>
  <c r="G31" i="23" s="1"/>
  <c r="I31" i="23" s="1"/>
  <c r="E20" i="40"/>
  <c r="E3" i="40" s="1"/>
  <c r="F39" i="23" s="1"/>
  <c r="G39" i="23" s="1"/>
  <c r="I39" i="23" s="1"/>
  <c r="H22" i="51"/>
  <c r="H23" i="51" s="1"/>
  <c r="E20" i="35"/>
  <c r="E3" i="35" s="1"/>
  <c r="F34" i="23" s="1"/>
  <c r="G34" i="23" s="1"/>
  <c r="I34" i="23" s="1"/>
  <c r="E20" i="33"/>
  <c r="H22" i="33" s="1"/>
  <c r="H23" i="33" s="1"/>
  <c r="E20" i="42"/>
  <c r="H22" i="42" s="1"/>
  <c r="H23" i="42" s="1"/>
  <c r="H22" i="52"/>
  <c r="H23" i="52" s="1"/>
  <c r="E3" i="47"/>
  <c r="F46" i="23" s="1"/>
  <c r="G46" i="23" s="1"/>
  <c r="I46" i="23" s="1"/>
  <c r="E20" i="43"/>
  <c r="E3" i="43" s="1"/>
  <c r="F42" i="23" s="1"/>
  <c r="G42" i="23" s="1"/>
  <c r="I42" i="23" s="1"/>
  <c r="E20" i="36"/>
  <c r="H22" i="36" s="1"/>
  <c r="H23" i="36" s="1"/>
  <c r="E3" i="53"/>
  <c r="F52" i="23" s="1"/>
  <c r="G52" i="23" s="1"/>
  <c r="I52" i="23" s="1"/>
  <c r="E20" i="41"/>
  <c r="H22" i="41" s="1"/>
  <c r="H23" i="41" s="1"/>
  <c r="H22" i="31"/>
  <c r="H23" i="31" s="1"/>
  <c r="E20" i="38"/>
  <c r="E3" i="38" s="1"/>
  <c r="F37" i="23" s="1"/>
  <c r="G37" i="23" s="1"/>
  <c r="I37" i="23" s="1"/>
  <c r="E20" i="34"/>
  <c r="C20" i="28"/>
  <c r="I5" i="28" s="1"/>
  <c r="E20" i="37"/>
  <c r="H22" i="37" s="1"/>
  <c r="H23" i="37" s="1"/>
  <c r="H22" i="45"/>
  <c r="H23" i="45" s="1"/>
  <c r="H22" i="35"/>
  <c r="H23" i="35" s="1"/>
  <c r="E20" i="39"/>
  <c r="C20" i="26"/>
  <c r="I4" i="26" s="1"/>
  <c r="E20" i="44"/>
  <c r="H22" i="44" s="1"/>
  <c r="H23" i="44" s="1"/>
  <c r="C20" i="24"/>
  <c r="I8" i="24" s="1"/>
  <c r="I15" i="28"/>
  <c r="I9" i="28"/>
  <c r="I14" i="28"/>
  <c r="I8" i="28"/>
  <c r="I13" i="28"/>
  <c r="I16" i="28"/>
  <c r="I12" i="28"/>
  <c r="I17" i="28"/>
  <c r="I11" i="28"/>
  <c r="I10" i="28"/>
  <c r="I15" i="24"/>
  <c r="I14" i="24"/>
  <c r="I13" i="24"/>
  <c r="I16" i="24"/>
  <c r="I17" i="24"/>
  <c r="I15" i="26"/>
  <c r="I9" i="26"/>
  <c r="I16" i="26"/>
  <c r="I14" i="26"/>
  <c r="I13" i="26"/>
  <c r="I7" i="26"/>
  <c r="I12" i="26"/>
  <c r="I10" i="26"/>
  <c r="I17" i="26"/>
  <c r="I11" i="26"/>
  <c r="C20" i="25"/>
  <c r="C20" i="27"/>
  <c r="C20" i="29"/>
  <c r="A20" i="30"/>
  <c r="C20" i="30" s="1"/>
  <c r="E111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F117" i="23" l="1"/>
  <c r="H22" i="40"/>
  <c r="H23" i="40" s="1"/>
  <c r="H22" i="32"/>
  <c r="H23" i="32" s="1"/>
  <c r="I8" i="26"/>
  <c r="E3" i="41"/>
  <c r="F40" i="23" s="1"/>
  <c r="G40" i="23" s="1"/>
  <c r="I40" i="23" s="1"/>
  <c r="E3" i="33"/>
  <c r="F32" i="23" s="1"/>
  <c r="G32" i="23" s="1"/>
  <c r="I32" i="23" s="1"/>
  <c r="E3" i="42"/>
  <c r="F41" i="23" s="1"/>
  <c r="G41" i="23" s="1"/>
  <c r="I41" i="23" s="1"/>
  <c r="E3" i="37"/>
  <c r="F36" i="23" s="1"/>
  <c r="G36" i="23" s="1"/>
  <c r="I36" i="23" s="1"/>
  <c r="H22" i="43"/>
  <c r="H23" i="43" s="1"/>
  <c r="I7" i="28"/>
  <c r="I6" i="26"/>
  <c r="I5" i="26"/>
  <c r="E3" i="36"/>
  <c r="F35" i="23" s="1"/>
  <c r="G35" i="23" s="1"/>
  <c r="I35" i="23" s="1"/>
  <c r="I6" i="28"/>
  <c r="I3" i="26"/>
  <c r="I4" i="28"/>
  <c r="I3" i="28"/>
  <c r="H22" i="38"/>
  <c r="H23" i="38" s="1"/>
  <c r="E3" i="34"/>
  <c r="F33" i="23" s="1"/>
  <c r="G33" i="23" s="1"/>
  <c r="I33" i="23" s="1"/>
  <c r="H22" i="34"/>
  <c r="H23" i="34" s="1"/>
  <c r="E3" i="44"/>
  <c r="F43" i="23" s="1"/>
  <c r="G43" i="23" s="1"/>
  <c r="I43" i="23" s="1"/>
  <c r="H22" i="39"/>
  <c r="H23" i="39" s="1"/>
  <c r="E3" i="39"/>
  <c r="F38" i="23" s="1"/>
  <c r="G38" i="23" s="1"/>
  <c r="I38" i="23" s="1"/>
  <c r="C20" i="14"/>
  <c r="I3" i="14" s="1"/>
  <c r="I12" i="24"/>
  <c r="I3" i="24"/>
  <c r="I7" i="24"/>
  <c r="I11" i="24"/>
  <c r="I4" i="24"/>
  <c r="I10" i="24"/>
  <c r="I6" i="24"/>
  <c r="C20" i="16"/>
  <c r="I9" i="16" s="1"/>
  <c r="C20" i="5"/>
  <c r="I6" i="5" s="1"/>
  <c r="I5" i="24"/>
  <c r="I9" i="24"/>
  <c r="C20" i="22"/>
  <c r="I3" i="22" s="1"/>
  <c r="C20" i="20"/>
  <c r="I5" i="20" s="1"/>
  <c r="C20" i="18"/>
  <c r="I6" i="18" s="1"/>
  <c r="C20" i="12"/>
  <c r="I9" i="12" s="1"/>
  <c r="C20" i="9"/>
  <c r="I3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16" i="14"/>
  <c r="I14" i="14"/>
  <c r="I10" i="14"/>
  <c r="I13" i="14"/>
  <c r="I12" i="14"/>
  <c r="I6" i="14"/>
  <c r="I17" i="14"/>
  <c r="I11" i="14"/>
  <c r="I15" i="18"/>
  <c r="I9" i="18"/>
  <c r="I14" i="18"/>
  <c r="I8" i="18"/>
  <c r="I10" i="18"/>
  <c r="I13" i="18"/>
  <c r="I16" i="18"/>
  <c r="I12" i="18"/>
  <c r="I17" i="18"/>
  <c r="I11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11" i="9"/>
  <c r="I17" i="9"/>
  <c r="I15" i="6"/>
  <c r="I14" i="6"/>
  <c r="I17" i="6"/>
  <c r="I16" i="6"/>
  <c r="I12" i="6"/>
  <c r="I12" i="5"/>
  <c r="I17" i="5"/>
  <c r="I11" i="5"/>
  <c r="I16" i="5"/>
  <c r="I13" i="5"/>
  <c r="I15" i="5"/>
  <c r="I14" i="5"/>
  <c r="A20" i="4"/>
  <c r="C20" i="4" s="1"/>
  <c r="C20" i="1"/>
  <c r="I5" i="9" l="1"/>
  <c r="I3" i="6"/>
  <c r="I5" i="6"/>
  <c r="I6" i="6"/>
  <c r="I7" i="6"/>
  <c r="I8" i="5"/>
  <c r="E20" i="28"/>
  <c r="E3" i="28" s="1"/>
  <c r="F27" i="23" s="1"/>
  <c r="G27" i="23" s="1"/>
  <c r="I27" i="23" s="1"/>
  <c r="F116" i="23"/>
  <c r="E20" i="26"/>
  <c r="H22" i="26" s="1"/>
  <c r="H23" i="26" s="1"/>
  <c r="I7" i="18"/>
  <c r="I3" i="18"/>
  <c r="I7" i="9"/>
  <c r="I6" i="9"/>
  <c r="I6" i="16"/>
  <c r="I5" i="18"/>
  <c r="H22" i="28"/>
  <c r="H23" i="28" s="1"/>
  <c r="F115" i="23"/>
  <c r="I5" i="14"/>
  <c r="I9" i="14"/>
  <c r="E20" i="27"/>
  <c r="E3" i="27" s="1"/>
  <c r="F26" i="23" s="1"/>
  <c r="G26" i="23" s="1"/>
  <c r="I26" i="23" s="1"/>
  <c r="I4" i="14"/>
  <c r="I7" i="8"/>
  <c r="I7" i="14"/>
  <c r="I8" i="14"/>
  <c r="I12" i="9"/>
  <c r="I8" i="9"/>
  <c r="E20" i="24"/>
  <c r="E3" i="24" s="1"/>
  <c r="F23" i="23" s="1"/>
  <c r="G23" i="23" s="1"/>
  <c r="I23" i="23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F29" i="23" s="1"/>
  <c r="G29" i="23" s="1"/>
  <c r="I29" i="23" s="1"/>
  <c r="E20" i="29"/>
  <c r="H22" i="29" s="1"/>
  <c r="H23" i="29" s="1"/>
  <c r="E20" i="25"/>
  <c r="H22" i="25" s="1"/>
  <c r="H23" i="25" s="1"/>
  <c r="I11" i="22"/>
  <c r="I12" i="22"/>
  <c r="I9" i="22"/>
  <c r="I6" i="22"/>
  <c r="I5" i="22"/>
  <c r="I8" i="22"/>
  <c r="I4" i="22"/>
  <c r="I7" i="22"/>
  <c r="I4" i="9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8" l="1"/>
  <c r="H22" i="18" s="1"/>
  <c r="H23" i="18" s="1"/>
  <c r="E3" i="26"/>
  <c r="F25" i="23" s="1"/>
  <c r="G25" i="23" s="1"/>
  <c r="I25" i="23" s="1"/>
  <c r="E20" i="9"/>
  <c r="H22" i="9" s="1"/>
  <c r="H23" i="9" s="1"/>
  <c r="E20" i="14"/>
  <c r="H22" i="14" s="1"/>
  <c r="H23" i="14" s="1"/>
  <c r="E20" i="8"/>
  <c r="H22" i="8" s="1"/>
  <c r="H23" i="8" s="1"/>
  <c r="E20" i="16"/>
  <c r="H22" i="16" s="1"/>
  <c r="H23" i="16" s="1"/>
  <c r="E20" i="22"/>
  <c r="H22" i="22" s="1"/>
  <c r="H23" i="22" s="1"/>
  <c r="H22" i="27"/>
  <c r="H23" i="27" s="1"/>
  <c r="E20" i="12"/>
  <c r="H22" i="12" s="1"/>
  <c r="H23" i="12" s="1"/>
  <c r="E20" i="6"/>
  <c r="H22" i="6" s="1"/>
  <c r="H23" i="6" s="1"/>
  <c r="H22" i="24"/>
  <c r="H23" i="24" s="1"/>
  <c r="E20" i="20"/>
  <c r="H22" i="20" s="1"/>
  <c r="H23" i="20" s="1"/>
  <c r="E20" i="5"/>
  <c r="E3" i="5" s="1"/>
  <c r="F5" i="23" s="1"/>
  <c r="G5" i="23" s="1"/>
  <c r="I5" i="23" s="1"/>
  <c r="H22" i="30"/>
  <c r="H23" i="30" s="1"/>
  <c r="E3" i="29"/>
  <c r="F28" i="23" s="1"/>
  <c r="G28" i="23" s="1"/>
  <c r="I28" i="23" s="1"/>
  <c r="E3" i="25"/>
  <c r="F24" i="23" s="1"/>
  <c r="G24" i="23" s="1"/>
  <c r="I24" i="23" s="1"/>
  <c r="E20" i="21"/>
  <c r="H22" i="21" s="1"/>
  <c r="H23" i="21" s="1"/>
  <c r="E20" i="19"/>
  <c r="H22" i="19" s="1"/>
  <c r="H23" i="19" s="1"/>
  <c r="E20" i="15"/>
  <c r="H22" i="15" s="1"/>
  <c r="H23" i="15" s="1"/>
  <c r="E20" i="13"/>
  <c r="E3" i="13" s="1"/>
  <c r="F13" i="23" s="1"/>
  <c r="G13" i="23" s="1"/>
  <c r="I13" i="23" s="1"/>
  <c r="E20" i="11"/>
  <c r="H22" i="11" s="1"/>
  <c r="H23" i="11" s="1"/>
  <c r="E20" i="10"/>
  <c r="H22" i="10" s="1"/>
  <c r="H23" i="10" s="1"/>
  <c r="E20" i="7"/>
  <c r="E20" i="4"/>
  <c r="E3" i="4" s="1"/>
  <c r="F4" i="23" s="1"/>
  <c r="G4" i="23" s="1"/>
  <c r="I4" i="23" s="1"/>
  <c r="E20" i="17"/>
  <c r="E20" i="1"/>
  <c r="E3" i="18" l="1"/>
  <c r="F18" i="23" s="1"/>
  <c r="G18" i="23" s="1"/>
  <c r="I18" i="23" s="1"/>
  <c r="E3" i="9"/>
  <c r="F9" i="23" s="1"/>
  <c r="G9" i="23" s="1"/>
  <c r="I9" i="23" s="1"/>
  <c r="E3" i="16"/>
  <c r="F16" i="23" s="1"/>
  <c r="G16" i="23" s="1"/>
  <c r="I16" i="23" s="1"/>
  <c r="E3" i="14"/>
  <c r="F14" i="23" s="1"/>
  <c r="G14" i="23" s="1"/>
  <c r="I14" i="23" s="1"/>
  <c r="E3" i="8"/>
  <c r="F8" i="23" s="1"/>
  <c r="G8" i="23" s="1"/>
  <c r="I8" i="23" s="1"/>
  <c r="E3" i="22"/>
  <c r="F22" i="23" s="1"/>
  <c r="G22" i="23" s="1"/>
  <c r="I22" i="23" s="1"/>
  <c r="E3" i="12"/>
  <c r="F12" i="23" s="1"/>
  <c r="G12" i="23" s="1"/>
  <c r="I12" i="23" s="1"/>
  <c r="E3" i="6"/>
  <c r="F6" i="23" s="1"/>
  <c r="G6" i="23" s="1"/>
  <c r="I6" i="23" s="1"/>
  <c r="E3" i="20"/>
  <c r="F20" i="23" s="1"/>
  <c r="G20" i="23" s="1"/>
  <c r="I20" i="23" s="1"/>
  <c r="E3" i="21"/>
  <c r="F21" i="23" s="1"/>
  <c r="G21" i="23" s="1"/>
  <c r="I21" i="23" s="1"/>
  <c r="E3" i="19"/>
  <c r="F19" i="23" s="1"/>
  <c r="G19" i="23" s="1"/>
  <c r="I19" i="23" s="1"/>
  <c r="E3" i="15"/>
  <c r="F15" i="23" s="1"/>
  <c r="G15" i="23" s="1"/>
  <c r="I15" i="23" s="1"/>
  <c r="H22" i="13"/>
  <c r="H23" i="13" s="1"/>
  <c r="E3" i="10"/>
  <c r="F10" i="23" s="1"/>
  <c r="G10" i="23" s="1"/>
  <c r="I10" i="23" s="1"/>
  <c r="H22" i="5"/>
  <c r="H23" i="5" s="1"/>
  <c r="H22" i="4"/>
  <c r="H23" i="4" s="1"/>
  <c r="E3" i="11"/>
  <c r="F11" i="23" s="1"/>
  <c r="G11" i="23" s="1"/>
  <c r="I11" i="23" s="1"/>
  <c r="H22" i="7"/>
  <c r="H23" i="7" s="1"/>
  <c r="E3" i="7"/>
  <c r="F7" i="23" s="1"/>
  <c r="G7" i="23" s="1"/>
  <c r="I7" i="23" s="1"/>
  <c r="H22" i="17"/>
  <c r="H23" i="17" s="1"/>
  <c r="E3" i="17"/>
  <c r="F17" i="23" s="1"/>
  <c r="G17" i="23" s="1"/>
  <c r="I17" i="23" s="1"/>
  <c r="E3" i="1"/>
  <c r="F3" i="23" s="1"/>
  <c r="G3" i="23" s="1"/>
  <c r="I3" i="23" s="1"/>
  <c r="H22" i="1"/>
  <c r="H23" i="1" s="1"/>
  <c r="F114" i="23" l="1"/>
  <c r="F109" i="23"/>
  <c r="F113" i="23"/>
</calcChain>
</file>

<file path=xl/sharedStrings.xml><?xml version="1.0" encoding="utf-8"?>
<sst xmlns="http://schemas.openxmlformats.org/spreadsheetml/2006/main" count="3555" uniqueCount="148">
  <si>
    <t>Resultado da Estimativa</t>
  </si>
  <si>
    <t>item</t>
  </si>
  <si>
    <t>descrição</t>
  </si>
  <si>
    <t>unidade de fornecimento</t>
  </si>
  <si>
    <t>quantidade</t>
  </si>
  <si>
    <t>valor total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</si>
  <si>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</si>
  <si>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</si>
  <si>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</si>
  <si>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</si>
  <si>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</si>
  <si>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</si>
  <si>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</si>
  <si>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</si>
  <si>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</si>
  <si>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</si>
  <si>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</si>
  <si>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</si>
  <si>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</si>
  <si>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</si>
  <si>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</si>
  <si>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</si>
  <si>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</si>
  <si>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</si>
  <si>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</si>
  <si>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</si>
  <si>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</si>
  <si>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</si>
  <si>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total lote</t>
  </si>
  <si>
    <t>qtde lotes</t>
  </si>
  <si>
    <t>total estimado</t>
  </si>
  <si>
    <t>metro quadrado por etapa</t>
  </si>
  <si>
    <t>Araci</t>
  </si>
  <si>
    <t>Cícero Dantas</t>
  </si>
  <si>
    <t>Euclides da Cunha</t>
  </si>
  <si>
    <t>Inhambupe</t>
  </si>
  <si>
    <t>Jeremoabo</t>
  </si>
  <si>
    <t>Monte Santo</t>
  </si>
  <si>
    <t>Nova Soure</t>
  </si>
  <si>
    <t>Paulo Afonso</t>
  </si>
  <si>
    <t>Ribeira do Pombal</t>
  </si>
  <si>
    <t>Serrinha</t>
  </si>
  <si>
    <t>Tucano</t>
  </si>
  <si>
    <t>Baianópolis</t>
  </si>
  <si>
    <t>Barreiras</t>
  </si>
  <si>
    <t>Brumado</t>
  </si>
  <si>
    <t>Bom Jesus da Lapa</t>
  </si>
  <si>
    <t>Caculé</t>
  </si>
  <si>
    <t>Guanambi</t>
  </si>
  <si>
    <t>Ibotirama</t>
  </si>
  <si>
    <t>Igaporã</t>
  </si>
  <si>
    <t>Ituaçu</t>
  </si>
  <si>
    <t>Jacaraci</t>
  </si>
  <si>
    <t>Lençois</t>
  </si>
  <si>
    <t>Livramento de Nossa Senhora</t>
  </si>
  <si>
    <t>Luís Eduardo Magalhães</t>
  </si>
  <si>
    <t>Paramirim</t>
  </si>
  <si>
    <t>Riacho de Santana</t>
  </si>
  <si>
    <t>São Desidério</t>
  </si>
  <si>
    <t>Seabra</t>
  </si>
  <si>
    <t>Barra do Choça</t>
  </si>
  <si>
    <t>Condeúba</t>
  </si>
  <si>
    <t>Encruzilhada</t>
  </si>
  <si>
    <t>Jequié</t>
  </si>
  <si>
    <t>Itambé</t>
  </si>
  <si>
    <t>Maracás</t>
  </si>
  <si>
    <t>Poções</t>
  </si>
  <si>
    <t>Vitória da Conquista</t>
  </si>
  <si>
    <t>Barra</t>
  </si>
  <si>
    <t>Canarana</t>
  </si>
  <si>
    <t>Central</t>
  </si>
  <si>
    <t>Ipirá</t>
  </si>
  <si>
    <t>Irecê</t>
  </si>
  <si>
    <t>Mairi</t>
  </si>
  <si>
    <t>Morro do Chapéu</t>
  </si>
  <si>
    <t>Mundo Novo</t>
  </si>
  <si>
    <t>Buerarema</t>
  </si>
  <si>
    <t>Ruy Barbosa</t>
  </si>
  <si>
    <t>Camacan</t>
  </si>
  <si>
    <t>Camamu</t>
  </si>
  <si>
    <t>Eunápolis</t>
  </si>
  <si>
    <t>Gandu</t>
  </si>
  <si>
    <t>Ibicaraí</t>
  </si>
  <si>
    <t>Ilhéus</t>
  </si>
  <si>
    <t>Ipiaú</t>
  </si>
  <si>
    <t>Itabuna</t>
  </si>
  <si>
    <t>Itagibá</t>
  </si>
  <si>
    <t>Itajuípe</t>
  </si>
  <si>
    <t>Itamaraju</t>
  </si>
  <si>
    <t>Itaparica</t>
  </si>
  <si>
    <t>Itarantim</t>
  </si>
  <si>
    <t>Ituberá</t>
  </si>
  <si>
    <t>Medeiros Neto</t>
  </si>
  <si>
    <t>Nazaré</t>
  </si>
  <si>
    <t>Porto Seguro</t>
  </si>
  <si>
    <t>Prado</t>
  </si>
  <si>
    <t>Teixeira de Freitas</t>
  </si>
  <si>
    <t>Ubatã</t>
  </si>
  <si>
    <t>Valença</t>
  </si>
  <si>
    <t>Wenceslau Guimarães</t>
  </si>
  <si>
    <t>Capim Grosso</t>
  </si>
  <si>
    <t>Conceição do Coité</t>
  </si>
  <si>
    <t>Itiúba</t>
  </si>
  <si>
    <t>Jacobina</t>
  </si>
  <si>
    <t>Juazeiro</t>
  </si>
  <si>
    <t>Miguel Calmon</t>
  </si>
  <si>
    <t>Queimadas</t>
  </si>
  <si>
    <t>Remanso</t>
  </si>
  <si>
    <t>Retirolândia</t>
  </si>
  <si>
    <t>Riachão do Jacuípe</t>
  </si>
  <si>
    <t>Saúde</t>
  </si>
  <si>
    <t>Senhor do Bonfim</t>
  </si>
  <si>
    <t>Valente</t>
  </si>
  <si>
    <t>Alagoinhas</t>
  </si>
  <si>
    <t>Amargosa</t>
  </si>
  <si>
    <t>Camaçari</t>
  </si>
  <si>
    <t>Castro Alves</t>
  </si>
  <si>
    <t>Catu</t>
  </si>
  <si>
    <t>Conceição do Jacuípe</t>
  </si>
  <si>
    <t>Cruz das Almas</t>
  </si>
  <si>
    <t>Dias D’ Ávila</t>
  </si>
  <si>
    <t>Entre Rios</t>
  </si>
  <si>
    <t>Feira de Santana</t>
  </si>
  <si>
    <t>Irará</t>
  </si>
  <si>
    <t>Lauro de Freitas</t>
  </si>
  <si>
    <t>Mata de São João</t>
  </si>
  <si>
    <t>Muritiba</t>
  </si>
  <si>
    <t>Mutuípe</t>
  </si>
  <si>
    <t>Santo Antônio de Jesus</t>
  </si>
  <si>
    <t>São Francisco do Conde</t>
  </si>
  <si>
    <t>São Felipe</t>
  </si>
  <si>
    <t>São Gonçalo Campos</t>
  </si>
  <si>
    <t>São Sebastião do Passé</t>
  </si>
  <si>
    <t>Rio Real</t>
  </si>
  <si>
    <t>quantidade por etapa
(m²)</t>
  </si>
  <si>
    <t>valor unitário
(R$/m²)</t>
  </si>
  <si>
    <r>
      <t xml:space="preserve">valor total por etapa
</t>
    </r>
    <r>
      <rPr>
        <b/>
        <sz val="9"/>
        <color rgb="FFFF0000"/>
        <rFont val="Times New Roman"/>
        <family val="1"/>
      </rPr>
      <t>( a )</t>
    </r>
  </si>
  <si>
    <r>
      <t xml:space="preserve">quantidade de etapas
</t>
    </r>
    <r>
      <rPr>
        <b/>
        <sz val="9"/>
        <color rgb="FFFF0000"/>
        <rFont val="Times New Roman"/>
        <family val="1"/>
      </rPr>
      <t>( b )</t>
    </r>
  </si>
  <si>
    <r>
      <t xml:space="preserve">valor total do item
</t>
    </r>
    <r>
      <rPr>
        <b/>
        <sz val="9"/>
        <color rgb="FFFF0000"/>
        <rFont val="Times New Roman"/>
        <family val="1"/>
      </rPr>
      <t xml:space="preserve">( a </t>
    </r>
    <r>
      <rPr>
        <b/>
        <sz val="9"/>
        <color rgb="FFFF0000"/>
        <rFont val="Calibri"/>
        <family val="2"/>
      </rPr>
      <t>×</t>
    </r>
    <r>
      <rPr>
        <b/>
        <sz val="9"/>
        <color rgb="FFFF0000"/>
        <rFont val="Times New Roman"/>
        <family val="1"/>
      </rPr>
      <t xml:space="preserve"> b )</t>
    </r>
  </si>
  <si>
    <t>PONTUAL DEDETIZADORA LTDA</t>
  </si>
  <si>
    <t>RESENDE EMPRESAS E SERVIÇOS EM GERAL LTDA</t>
  </si>
  <si>
    <t>GLOBAL COMERCIO VAREJISTA E SERVICOS (EM RECARGAS DE EXTINTORES LTDA)</t>
  </si>
  <si>
    <t>HZ MANUTENÇÃO E SERVIÇOS LTDA</t>
  </si>
  <si>
    <t>ALVO AMBIENTAL LTDA</t>
  </si>
  <si>
    <t>INSET MASTER BRASIL LTDA</t>
  </si>
  <si>
    <t>CVS SANTOS LTDA</t>
  </si>
  <si>
    <t>VICTORIA DE CASTRO FERREIRA VALADARES</t>
  </si>
  <si>
    <t>MACEIO DEDETIZACAO E ALO LIMPEZA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</si>
</sst>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 wrapText="1"/>
    </xf>
    <xf numFmtId="0" fontId="8" fillId="2" borderId="2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styles" Target="styles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sharedStrings" Target="sharedStrings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calcChain" Target="calcChain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0.vml"/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1.vml"/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2.vml"/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3.vml"/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4.vml"/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5.vml"/><Relationship Id="rId1" Type="http://schemas.openxmlformats.org/officeDocument/2006/relationships/printerSettings" Target="../printerSettings/printerSettings10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7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8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9.v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0.v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3.v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4.v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5.v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6.v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7.v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8.v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9.v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0.v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1.vml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2.vml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3.vml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4.vml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5.vml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6.vml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7.v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8.vml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9.vml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0.v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1.vml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2.vml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3.vml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4.vml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5.vml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6.vml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7.vml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8.vml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9.vml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0.vml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1.vml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2.v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3.vml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4.vml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5.vml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6.vml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7.vml"/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8.vml"/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9.vml"/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</v>
      </c>
      <c r="B3" s="41" t="s">
        <v>32</v>
      </c>
      <c r="C3" s="43" t="s">
        <v>31</v>
      </c>
      <c r="D3" s="46">
        <v>90</v>
      </c>
      <c r="E3" s="47">
        <f>IF(C20&lt;=25%,D20,MIN(E20:F20))</f>
        <v>5.98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6.66</v>
      </c>
      <c r="I7" s="17">
        <f t="shared" si="0"/>
        <v>6.66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5.7489936391558487</v>
      </c>
      <c r="B20" s="8">
        <f>COUNT(H3:H17)</f>
        <v>6</v>
      </c>
      <c r="C20" s="9">
        <f>IF(B20&lt;2,"n/a",(A20/D20))</f>
        <v>0.72588303524695064</v>
      </c>
      <c r="D20" s="10">
        <f>IFERROR(ROUND(AVERAGE(H3:H17),2),"")</f>
        <v>7.92</v>
      </c>
      <c r="E20" s="15">
        <f>IFERROR(ROUND(IF(B20&lt;2,"n/a",(IF(C20&lt;=25%,"n/a",AVERAGE(I3:I17)))),2),"n/a")</f>
        <v>5.98</v>
      </c>
      <c r="F20" s="10">
        <f>IFERROR(ROUND(MEDIAN(H3:H17),2),"")</f>
        <v>7.83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5.98</v>
      </c>
    </row>
    <row r="23" spans="1:9" x14ac:dyDescent="0.25">
      <c r="G23" s="13" t="s">
        <v>5</v>
      </c>
      <c r="H23" s="14">
        <f>ROUND(H22,2)*D3</f>
        <v>538.20000000000005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10</v>
      </c>
      <c r="B3" s="41" t="s">
        <v>41</v>
      </c>
      <c r="C3" s="43" t="s">
        <v>31</v>
      </c>
      <c r="D3" s="46">
        <v>179</v>
      </c>
      <c r="E3" s="47">
        <f>IF(C20&lt;=25%,D20,MIN(E20:F20))</f>
        <v>5.32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3.35</v>
      </c>
      <c r="I7" s="17">
        <f t="shared" si="0"/>
        <v>3.35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6.0454850706620409</v>
      </c>
      <c r="B20" s="8">
        <f>COUNT(H3:H17)</f>
        <v>6</v>
      </c>
      <c r="C20" s="9">
        <f>IF(B20&lt;2,"n/a",(A20/D20))</f>
        <v>0.82028291325129454</v>
      </c>
      <c r="D20" s="10">
        <f>IFERROR(ROUND(AVERAGE(H3:H17),2),"")</f>
        <v>7.37</v>
      </c>
      <c r="E20" s="15">
        <f>IFERROR(ROUND(IF(B20&lt;2,"n/a",(IF(C20&lt;=25%,"n/a",AVERAGE(I3:I17)))),2),"n/a")</f>
        <v>5.32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5.32</v>
      </c>
    </row>
    <row r="23" spans="1:9" x14ac:dyDescent="0.25">
      <c r="G23" s="13" t="s">
        <v>5</v>
      </c>
      <c r="H23" s="14">
        <f>ROUND(H22,2)*D3</f>
        <v>952.28000000000009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100</v>
      </c>
      <c r="B3" s="41" t="s">
        <v>129</v>
      </c>
      <c r="C3" s="43" t="s">
        <v>31</v>
      </c>
      <c r="D3" s="46">
        <v>163.51</v>
      </c>
      <c r="E3" s="47">
        <f>IF(C20&lt;=25%,D20,MIN(E20:F20))</f>
        <v>6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6.72</v>
      </c>
      <c r="I7" s="17">
        <f t="shared" si="0"/>
        <v>6.72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5.7464109517173743</v>
      </c>
      <c r="B20" s="8">
        <f>COUNT(H3:H17)</f>
        <v>6</v>
      </c>
      <c r="C20" s="9">
        <f>IF(B20&lt;2,"n/a",(A20/D20))</f>
        <v>0.72464198634519228</v>
      </c>
      <c r="D20" s="10">
        <f>IFERROR(ROUND(AVERAGE(H3:H17),2),"")</f>
        <v>7.93</v>
      </c>
      <c r="E20" s="15">
        <f>IFERROR(ROUND(IF(B20&lt;2,"n/a",(IF(C20&lt;=25%,"n/a",AVERAGE(I3:I17)))),2),"n/a")</f>
        <v>6</v>
      </c>
      <c r="F20" s="10">
        <f>IFERROR(ROUND(MEDIAN(H3:H17),2),"")</f>
        <v>7.86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</v>
      </c>
    </row>
    <row r="23" spans="1:9" x14ac:dyDescent="0.25">
      <c r="G23" s="13" t="s">
        <v>5</v>
      </c>
      <c r="H23" s="14">
        <f>ROUND(H22,2)*D3</f>
        <v>981.06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101</v>
      </c>
      <c r="B3" s="41" t="s">
        <v>130</v>
      </c>
      <c r="C3" s="43" t="s">
        <v>31</v>
      </c>
      <c r="D3" s="46">
        <v>160</v>
      </c>
      <c r="E3" s="47">
        <f>IF(C20&lt;=25%,D20,MIN(E20:F20))</f>
        <v>6.02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6.85</v>
      </c>
      <c r="I7" s="17">
        <f t="shared" si="0"/>
        <v>6.85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5.7411696757516628</v>
      </c>
      <c r="B20" s="8">
        <f>COUNT(H3:H17)</f>
        <v>6</v>
      </c>
      <c r="C20" s="9">
        <f>IF(B20&lt;2,"n/a",(A20/D20))</f>
        <v>0.72215970764171855</v>
      </c>
      <c r="D20" s="10">
        <f>IFERROR(ROUND(AVERAGE(H3:H17),2),"")</f>
        <v>7.95</v>
      </c>
      <c r="E20" s="15">
        <f>IFERROR(ROUND(IF(B20&lt;2,"n/a",(IF(C20&lt;=25%,"n/a",AVERAGE(I3:I17)))),2),"n/a")</f>
        <v>6.02</v>
      </c>
      <c r="F20" s="10">
        <f>IFERROR(ROUND(MEDIAN(H3:H17),2),"")</f>
        <v>7.93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6.02</v>
      </c>
    </row>
    <row r="23" spans="1:9" x14ac:dyDescent="0.25">
      <c r="G23" s="13" t="s">
        <v>5</v>
      </c>
      <c r="H23" s="14">
        <f>ROUND(H22,2)*D3</f>
        <v>963.19999999999993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102</v>
      </c>
      <c r="B3" s="41" t="s">
        <v>131</v>
      </c>
      <c r="C3" s="43" t="s">
        <v>31</v>
      </c>
      <c r="D3" s="46">
        <v>375</v>
      </c>
      <c r="E3" s="47">
        <f>IF(C20&lt;=25%,D20,MIN(E20:F20))</f>
        <v>4.97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1.6</v>
      </c>
      <c r="I7" s="17">
        <f t="shared" si="0"/>
        <v>1.6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6.3144730569154541</v>
      </c>
      <c r="B20" s="8">
        <f>COUNT(H3:H17)</f>
        <v>6</v>
      </c>
      <c r="C20" s="9">
        <f>IF(B20&lt;2,"n/a",(A20/D20))</f>
        <v>0.89187472555303027</v>
      </c>
      <c r="D20" s="10">
        <f>IFERROR(ROUND(AVERAGE(H3:H17),2),"")</f>
        <v>7.08</v>
      </c>
      <c r="E20" s="15">
        <f>IFERROR(ROUND(IF(B20&lt;2,"n/a",(IF(C20&lt;=25%,"n/a",AVERAGE(I3:I17)))),2),"n/a")</f>
        <v>4.97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4.97</v>
      </c>
    </row>
    <row r="23" spans="1:9" x14ac:dyDescent="0.25">
      <c r="G23" s="13" t="s">
        <v>5</v>
      </c>
      <c r="H23" s="14">
        <f>ROUND(H22,2)*D3</f>
        <v>1863.75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103</v>
      </c>
      <c r="B3" s="41" t="s">
        <v>132</v>
      </c>
      <c r="C3" s="43" t="s">
        <v>31</v>
      </c>
      <c r="D3" s="46">
        <v>175</v>
      </c>
      <c r="E3" s="47">
        <f>IF(C20&lt;=25%,D20,MIN(E20:F20))</f>
        <v>5.67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5.0999999999999996</v>
      </c>
      <c r="I7" s="17">
        <f t="shared" si="0"/>
        <v>5.0999999999999996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5.8518409775059128</v>
      </c>
      <c r="B20" s="8">
        <f>COUNT(H3:H17)</f>
        <v>6</v>
      </c>
      <c r="C20" s="9">
        <f>IF(B20&lt;2,"n/a",(A20/D20))</f>
        <v>0.76394790829058912</v>
      </c>
      <c r="D20" s="10">
        <f>IFERROR(ROUND(AVERAGE(H3:H17),2),"")</f>
        <v>7.66</v>
      </c>
      <c r="E20" s="15">
        <f>IFERROR(ROUND(IF(B20&lt;2,"n/a",(IF(C20&lt;=25%,"n/a",AVERAGE(I3:I17)))),2),"n/a")</f>
        <v>5.67</v>
      </c>
      <c r="F20" s="10">
        <f>IFERROR(ROUND(MEDIAN(H3:H17),2),"")</f>
        <v>7.05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5.67</v>
      </c>
    </row>
    <row r="23" spans="1:9" x14ac:dyDescent="0.25">
      <c r="G23" s="13" t="s">
        <v>5</v>
      </c>
      <c r="H23" s="14">
        <f>ROUND(H22,2)*D3</f>
        <v>992.25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L33" sqref="L3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104</v>
      </c>
      <c r="B3" s="41" t="s">
        <v>133</v>
      </c>
      <c r="C3" s="43" t="s">
        <v>31</v>
      </c>
      <c r="D3" s="46">
        <v>130</v>
      </c>
      <c r="E3" s="47">
        <f>IF(C20&lt;=25%,D20,MIN(E20:F20))</f>
        <v>6.04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6.92</v>
      </c>
      <c r="I7" s="17">
        <f t="shared" si="0"/>
        <v>6.92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5.7385487743761425</v>
      </c>
      <c r="B20" s="8">
        <f>COUNT(H3:H17)</f>
        <v>6</v>
      </c>
      <c r="C20" s="9">
        <f>IF(B20&lt;2,"n/a",(A20/D20))</f>
        <v>0.72001866679750848</v>
      </c>
      <c r="D20" s="10">
        <f>IFERROR(ROUND(AVERAGE(H3:H17),2),"")</f>
        <v>7.97</v>
      </c>
      <c r="E20" s="15">
        <f>IFERROR(ROUND(IF(B20&lt;2,"n/a",(IF(C20&lt;=25%,"n/a",AVERAGE(I3:I17)))),2),"n/a")</f>
        <v>6.04</v>
      </c>
      <c r="F20" s="10">
        <f>IFERROR(ROUND(MEDIAN(H3:H17),2),"")</f>
        <v>7.96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6.04</v>
      </c>
    </row>
    <row r="23" spans="1:9" x14ac:dyDescent="0.25">
      <c r="G23" s="13" t="s">
        <v>5</v>
      </c>
      <c r="H23" s="14">
        <f>ROUND(H22,2)*D3</f>
        <v>785.2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tabSelected="1" view="pageBreakPreview" topLeftCell="A84" zoomScaleNormal="100" zoomScaleSheetLayoutView="100" workbookViewId="0">
      <selection activeCell="K7" sqref="K7"/>
    </sheetView>
  </sheetViews>
  <sheetFormatPr defaultRowHeight="15" x14ac:dyDescent="0.25"/>
  <cols>
    <col min="1" max="2" width="6.7109375" style="1" customWidth="1"/>
    <col min="3" max="4" width="12.7109375" style="4" customWidth="1"/>
    <col min="5" max="5" width="9.28515625" style="1" bestFit="1" customWidth="1"/>
    <col min="6" max="7" width="15.7109375" style="1" customWidth="1"/>
    <col min="8" max="8" width="9.28515625" style="1" customWidth="1"/>
    <col min="9" max="9" width="15.7109375" style="1" customWidth="1"/>
    <col min="10" max="16384" width="9.140625" style="1"/>
  </cols>
  <sheetData>
    <row r="1" spans="1:9" ht="15.75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36.75" x14ac:dyDescent="0.25">
      <c r="A2" s="6" t="s">
        <v>27</v>
      </c>
      <c r="B2" s="6" t="s">
        <v>1</v>
      </c>
      <c r="C2" s="6" t="s">
        <v>2</v>
      </c>
      <c r="D2" s="32" t="s">
        <v>3</v>
      </c>
      <c r="E2" s="38" t="s">
        <v>134</v>
      </c>
      <c r="F2" s="38" t="s">
        <v>135</v>
      </c>
      <c r="G2" s="38" t="s">
        <v>136</v>
      </c>
      <c r="H2" s="38" t="s">
        <v>137</v>
      </c>
      <c r="I2" s="38" t="s">
        <v>138</v>
      </c>
    </row>
    <row r="3" spans="1:9" ht="45" x14ac:dyDescent="0.25">
      <c r="A3" s="22">
        <v>1</v>
      </c>
      <c r="B3" s="22">
        <f>Item1!A3</f>
        <v>1</v>
      </c>
      <c r="C3" s="24" t="str">
        <f>Item1!B3</f>
        <v>Araci</v>
      </c>
      <c r="D3" s="33" t="str">
        <f>Item1!C3</f>
        <v>metro quadrado por etapa</v>
      </c>
      <c r="E3" s="22">
        <f>Item1!D3</f>
        <v>90</v>
      </c>
      <c r="F3" s="23">
        <f>Item1!E3</f>
        <v>5.98</v>
      </c>
      <c r="G3" s="23">
        <f>ROUND((E3*F3),2)</f>
        <v>538.20000000000005</v>
      </c>
      <c r="H3" s="22">
        <v>4</v>
      </c>
      <c r="I3" s="23">
        <f>G3*H3</f>
        <v>2152.8000000000002</v>
      </c>
    </row>
    <row r="4" spans="1:9" ht="45" x14ac:dyDescent="0.25">
      <c r="A4" s="22">
        <v>1</v>
      </c>
      <c r="B4" s="22">
        <f>Item2!A3</f>
        <v>2</v>
      </c>
      <c r="C4" s="24" t="str">
        <f>Item2!B3</f>
        <v>Cícero Dantas</v>
      </c>
      <c r="D4" s="33" t="str">
        <f>Item2!C3</f>
        <v>metro quadrado por etapa</v>
      </c>
      <c r="E4" s="22">
        <f>Item2!D3</f>
        <v>65</v>
      </c>
      <c r="F4" s="23">
        <f>Item2!E3</f>
        <v>6.5</v>
      </c>
      <c r="G4" s="23">
        <f t="shared" ref="G4:G29" si="0">ROUND((E4*F4),2)</f>
        <v>422.5</v>
      </c>
      <c r="H4" s="22">
        <v>4</v>
      </c>
      <c r="I4" s="23">
        <f t="shared" ref="I4:I67" si="1">G4*H4</f>
        <v>1690</v>
      </c>
    </row>
    <row r="5" spans="1:9" ht="45" x14ac:dyDescent="0.25">
      <c r="A5" s="22">
        <v>1</v>
      </c>
      <c r="B5" s="22">
        <f>Item3!A3</f>
        <v>3</v>
      </c>
      <c r="C5" s="24" t="str">
        <f>Item3!B3</f>
        <v>Euclides da Cunha</v>
      </c>
      <c r="D5" s="33" t="str">
        <f>Item3!C3</f>
        <v>metro quadrado por etapa</v>
      </c>
      <c r="E5" s="22">
        <f>Item3!D3</f>
        <v>200</v>
      </c>
      <c r="F5" s="23">
        <f>Item3!E3</f>
        <v>5.25</v>
      </c>
      <c r="G5" s="23">
        <f t="shared" si="0"/>
        <v>1050</v>
      </c>
      <c r="H5" s="22">
        <v>4</v>
      </c>
      <c r="I5" s="23">
        <f t="shared" si="1"/>
        <v>4200</v>
      </c>
    </row>
    <row r="6" spans="1:9" ht="45" x14ac:dyDescent="0.25">
      <c r="A6" s="22">
        <v>1</v>
      </c>
      <c r="B6" s="22">
        <f>Item4!A3</f>
        <v>4</v>
      </c>
      <c r="C6" s="24" t="str">
        <f>Item4!B3</f>
        <v>Inhambupe</v>
      </c>
      <c r="D6" s="33" t="str">
        <f>Item4!C3</f>
        <v>metro quadrado por etapa</v>
      </c>
      <c r="E6" s="22">
        <f>Item4!D3</f>
        <v>182</v>
      </c>
      <c r="F6" s="23">
        <f>Item4!E3</f>
        <v>5.31</v>
      </c>
      <c r="G6" s="23">
        <f t="shared" si="0"/>
        <v>966.42</v>
      </c>
      <c r="H6" s="22">
        <v>4</v>
      </c>
      <c r="I6" s="23">
        <f t="shared" si="1"/>
        <v>3865.68</v>
      </c>
    </row>
    <row r="7" spans="1:9" ht="45" x14ac:dyDescent="0.25">
      <c r="A7" s="22">
        <v>1</v>
      </c>
      <c r="B7" s="22">
        <f>Item5!A3</f>
        <v>5</v>
      </c>
      <c r="C7" s="24" t="str">
        <f>Item5!B3</f>
        <v>Jeremoabo</v>
      </c>
      <c r="D7" s="33" t="str">
        <f>Item5!C3</f>
        <v>metro quadrado por etapa</v>
      </c>
      <c r="E7" s="22">
        <f>Item5!D3</f>
        <v>205.77</v>
      </c>
      <c r="F7" s="23">
        <f>Item5!E3</f>
        <v>5.23</v>
      </c>
      <c r="G7" s="23">
        <f t="shared" si="0"/>
        <v>1076.18</v>
      </c>
      <c r="H7" s="22">
        <v>4</v>
      </c>
      <c r="I7" s="23">
        <f t="shared" si="1"/>
        <v>4304.72</v>
      </c>
    </row>
    <row r="8" spans="1:9" ht="45" x14ac:dyDescent="0.25">
      <c r="A8" s="22">
        <v>1</v>
      </c>
      <c r="B8" s="22">
        <f>Item6!A3</f>
        <v>6</v>
      </c>
      <c r="C8" s="24" t="str">
        <f>Item6!B3</f>
        <v>Monte Santo</v>
      </c>
      <c r="D8" s="33" t="str">
        <f>Item6!C3</f>
        <v>metro quadrado por etapa</v>
      </c>
      <c r="E8" s="22">
        <f>Item6!D3</f>
        <v>145.5</v>
      </c>
      <c r="F8" s="23">
        <f>Item6!E3</f>
        <v>5.48</v>
      </c>
      <c r="G8" s="23">
        <f t="shared" si="0"/>
        <v>797.34</v>
      </c>
      <c r="H8" s="22">
        <v>4</v>
      </c>
      <c r="I8" s="23">
        <f t="shared" si="1"/>
        <v>3189.36</v>
      </c>
    </row>
    <row r="9" spans="1:9" ht="45" x14ac:dyDescent="0.25">
      <c r="A9" s="22">
        <v>1</v>
      </c>
      <c r="B9" s="22">
        <f>Item7!A3</f>
        <v>7</v>
      </c>
      <c r="C9" s="24" t="str">
        <f>Item7!B3</f>
        <v>Nova Soure</v>
      </c>
      <c r="D9" s="33" t="str">
        <f>Item7!C3</f>
        <v>metro quadrado por etapa</v>
      </c>
      <c r="E9" s="22">
        <f>Item7!D3</f>
        <v>289.37</v>
      </c>
      <c r="F9" s="23">
        <f>Item7!E3</f>
        <v>5.07</v>
      </c>
      <c r="G9" s="23">
        <f t="shared" si="0"/>
        <v>1467.11</v>
      </c>
      <c r="H9" s="22">
        <v>4</v>
      </c>
      <c r="I9" s="23">
        <f t="shared" si="1"/>
        <v>5868.44</v>
      </c>
    </row>
    <row r="10" spans="1:9" ht="45" x14ac:dyDescent="0.25">
      <c r="A10" s="22">
        <v>1</v>
      </c>
      <c r="B10" s="22">
        <f>Item8!A3</f>
        <v>8</v>
      </c>
      <c r="C10" s="24" t="str">
        <f>Item8!B3</f>
        <v>Paulo Afonso</v>
      </c>
      <c r="D10" s="33" t="str">
        <f>Item8!C3</f>
        <v>metro quadrado por etapa</v>
      </c>
      <c r="E10" s="22">
        <f>Item8!D3</f>
        <v>502.5</v>
      </c>
      <c r="F10" s="23">
        <f>Item8!E3</f>
        <v>4.8899999999999997</v>
      </c>
      <c r="G10" s="23">
        <f t="shared" si="0"/>
        <v>2457.23</v>
      </c>
      <c r="H10" s="22">
        <v>4</v>
      </c>
      <c r="I10" s="23">
        <f t="shared" si="1"/>
        <v>9828.92</v>
      </c>
    </row>
    <row r="11" spans="1:9" ht="45" x14ac:dyDescent="0.25">
      <c r="A11" s="22">
        <v>1</v>
      </c>
      <c r="B11" s="22">
        <f>Item9!A3</f>
        <v>9</v>
      </c>
      <c r="C11" s="24" t="str">
        <f>Item9!B3</f>
        <v>Ribeira do Pombal</v>
      </c>
      <c r="D11" s="33" t="str">
        <f>Item9!C3</f>
        <v>metro quadrado por etapa</v>
      </c>
      <c r="E11" s="22">
        <f>Item9!D3</f>
        <v>857</v>
      </c>
      <c r="F11" s="23">
        <f>Item9!E3</f>
        <v>0.61</v>
      </c>
      <c r="G11" s="23">
        <f t="shared" si="0"/>
        <v>522.77</v>
      </c>
      <c r="H11" s="22">
        <v>4</v>
      </c>
      <c r="I11" s="23">
        <f t="shared" si="1"/>
        <v>2091.08</v>
      </c>
    </row>
    <row r="12" spans="1:9" ht="45" x14ac:dyDescent="0.25">
      <c r="A12" s="22">
        <v>1</v>
      </c>
      <c r="B12" s="22">
        <f>Item10!A3</f>
        <v>10</v>
      </c>
      <c r="C12" s="24" t="str">
        <f>Item10!B3</f>
        <v>Serrinha</v>
      </c>
      <c r="D12" s="33" t="str">
        <f>Item10!C3</f>
        <v>metro quadrado por etapa</v>
      </c>
      <c r="E12" s="22">
        <f>Item10!D3</f>
        <v>179</v>
      </c>
      <c r="F12" s="23">
        <f>Item10!E3</f>
        <v>5.32</v>
      </c>
      <c r="G12" s="23">
        <f t="shared" si="0"/>
        <v>952.28</v>
      </c>
      <c r="H12" s="22">
        <v>4</v>
      </c>
      <c r="I12" s="23">
        <f t="shared" si="1"/>
        <v>3809.12</v>
      </c>
    </row>
    <row r="13" spans="1:9" ht="45" x14ac:dyDescent="0.25">
      <c r="A13" s="22">
        <v>1</v>
      </c>
      <c r="B13" s="22">
        <f>Item11!A3</f>
        <v>11</v>
      </c>
      <c r="C13" s="24" t="str">
        <f>Item11!B3</f>
        <v>Tucano</v>
      </c>
      <c r="D13" s="33" t="str">
        <f>Item11!C3</f>
        <v>metro quadrado por etapa</v>
      </c>
      <c r="E13" s="22">
        <f>Item11!D3</f>
        <v>876.11</v>
      </c>
      <c r="F13" s="23">
        <f>Item11!E3</f>
        <v>0.61</v>
      </c>
      <c r="G13" s="23">
        <f t="shared" si="0"/>
        <v>534.42999999999995</v>
      </c>
      <c r="H13" s="22">
        <v>4</v>
      </c>
      <c r="I13" s="23">
        <f t="shared" si="1"/>
        <v>2137.7199999999998</v>
      </c>
    </row>
    <row r="14" spans="1:9" ht="45" x14ac:dyDescent="0.25">
      <c r="A14" s="22">
        <v>2</v>
      </c>
      <c r="B14" s="22">
        <f>Item12!A3</f>
        <v>12</v>
      </c>
      <c r="C14" s="24" t="str">
        <f>Item12!B3</f>
        <v>Baianópolis</v>
      </c>
      <c r="D14" s="33" t="str">
        <f>Item12!C3</f>
        <v>metro quadrado por etapa</v>
      </c>
      <c r="E14" s="22">
        <f>Item12!D3</f>
        <v>163.6</v>
      </c>
      <c r="F14" s="23">
        <f>Item12!E3</f>
        <v>6.49</v>
      </c>
      <c r="G14" s="23">
        <f t="shared" si="0"/>
        <v>1061.76</v>
      </c>
      <c r="H14" s="22">
        <v>4</v>
      </c>
      <c r="I14" s="23">
        <f t="shared" si="1"/>
        <v>4247.04</v>
      </c>
    </row>
    <row r="15" spans="1:9" ht="45" x14ac:dyDescent="0.25">
      <c r="A15" s="22">
        <v>2</v>
      </c>
      <c r="B15" s="22">
        <f>Item13!A3</f>
        <v>13</v>
      </c>
      <c r="C15" s="24" t="str">
        <f>Item13!B3</f>
        <v>Barreiras</v>
      </c>
      <c r="D15" s="33" t="str">
        <f>Item13!C3</f>
        <v>metro quadrado por etapa</v>
      </c>
      <c r="E15" s="22">
        <f>Item13!D3</f>
        <v>2148</v>
      </c>
      <c r="F15" s="23">
        <f>Item13!E3</f>
        <v>0.61</v>
      </c>
      <c r="G15" s="23">
        <f t="shared" si="0"/>
        <v>1310.28</v>
      </c>
      <c r="H15" s="22">
        <v>4</v>
      </c>
      <c r="I15" s="23">
        <f t="shared" si="1"/>
        <v>5241.12</v>
      </c>
    </row>
    <row r="16" spans="1:9" ht="45" x14ac:dyDescent="0.25">
      <c r="A16" s="22">
        <v>2</v>
      </c>
      <c r="B16" s="22">
        <f>Item14!A3</f>
        <v>14</v>
      </c>
      <c r="C16" s="24" t="str">
        <f>Item14!B3</f>
        <v>Brumado</v>
      </c>
      <c r="D16" s="33" t="str">
        <f>Item14!C3</f>
        <v>metro quadrado por etapa</v>
      </c>
      <c r="E16" s="22">
        <f>Item14!D3</f>
        <v>975</v>
      </c>
      <c r="F16" s="23">
        <f>Item14!E3</f>
        <v>0.87</v>
      </c>
      <c r="G16" s="23">
        <f t="shared" si="0"/>
        <v>848.25</v>
      </c>
      <c r="H16" s="22">
        <v>4</v>
      </c>
      <c r="I16" s="23">
        <f t="shared" si="1"/>
        <v>3393</v>
      </c>
    </row>
    <row r="17" spans="1:9" ht="45" x14ac:dyDescent="0.25">
      <c r="A17" s="22">
        <v>2</v>
      </c>
      <c r="B17" s="22">
        <f>Item15!A3</f>
        <v>15</v>
      </c>
      <c r="C17" s="24" t="str">
        <f>Item15!B3</f>
        <v>Bom Jesus da Lapa</v>
      </c>
      <c r="D17" s="33" t="str">
        <f>Item15!C3</f>
        <v>metro quadrado por etapa</v>
      </c>
      <c r="E17" s="22">
        <f>Item15!D3</f>
        <v>600</v>
      </c>
      <c r="F17" s="23">
        <f>Item15!E3</f>
        <v>1.82</v>
      </c>
      <c r="G17" s="23">
        <f t="shared" si="0"/>
        <v>1092</v>
      </c>
      <c r="H17" s="22">
        <v>4</v>
      </c>
      <c r="I17" s="23">
        <f t="shared" si="1"/>
        <v>4368</v>
      </c>
    </row>
    <row r="18" spans="1:9" ht="45" x14ac:dyDescent="0.25">
      <c r="A18" s="22">
        <v>2</v>
      </c>
      <c r="B18" s="22">
        <f>Item16!A3</f>
        <v>16</v>
      </c>
      <c r="C18" s="24" t="str">
        <f>Item16!B3</f>
        <v>Caculé</v>
      </c>
      <c r="D18" s="33" t="str">
        <f>Item16!C3</f>
        <v>metro quadrado por etapa</v>
      </c>
      <c r="E18" s="22">
        <f>Item16!D3</f>
        <v>190.75</v>
      </c>
      <c r="F18" s="23">
        <f>Item16!E3</f>
        <v>6.21</v>
      </c>
      <c r="G18" s="23">
        <f t="shared" si="0"/>
        <v>1184.56</v>
      </c>
      <c r="H18" s="22">
        <v>4</v>
      </c>
      <c r="I18" s="23">
        <f t="shared" si="1"/>
        <v>4738.24</v>
      </c>
    </row>
    <row r="19" spans="1:9" ht="45" x14ac:dyDescent="0.25">
      <c r="A19" s="22">
        <v>2</v>
      </c>
      <c r="B19" s="22">
        <f>Item17!A3</f>
        <v>17</v>
      </c>
      <c r="C19" s="24" t="str">
        <f>Item17!B3</f>
        <v>Guanambi</v>
      </c>
      <c r="D19" s="33" t="str">
        <f>Item17!C3</f>
        <v>metro quadrado por etapa</v>
      </c>
      <c r="E19" s="22">
        <f>Item17!D3</f>
        <v>3757.2</v>
      </c>
      <c r="F19" s="23">
        <f>Item17!E3</f>
        <v>0.55000000000000004</v>
      </c>
      <c r="G19" s="23">
        <f t="shared" si="0"/>
        <v>2066.46</v>
      </c>
      <c r="H19" s="22">
        <v>4</v>
      </c>
      <c r="I19" s="23">
        <f t="shared" si="1"/>
        <v>8265.84</v>
      </c>
    </row>
    <row r="20" spans="1:9" ht="45" x14ac:dyDescent="0.25">
      <c r="A20" s="22">
        <v>2</v>
      </c>
      <c r="B20" s="22">
        <f>Item18!A3</f>
        <v>18</v>
      </c>
      <c r="C20" s="24" t="str">
        <f>Item18!B3</f>
        <v>Ibotirama</v>
      </c>
      <c r="D20" s="33" t="str">
        <f>Item18!C3</f>
        <v>metro quadrado por etapa</v>
      </c>
      <c r="E20" s="22">
        <f>Item18!D3</f>
        <v>374.97</v>
      </c>
      <c r="F20" s="23">
        <f>Item18!E3</f>
        <v>5.5</v>
      </c>
      <c r="G20" s="23">
        <f t="shared" si="0"/>
        <v>2062.34</v>
      </c>
      <c r="H20" s="22">
        <v>4</v>
      </c>
      <c r="I20" s="23">
        <f t="shared" si="1"/>
        <v>8249.36</v>
      </c>
    </row>
    <row r="21" spans="1:9" ht="45" x14ac:dyDescent="0.25">
      <c r="A21" s="22">
        <v>2</v>
      </c>
      <c r="B21" s="22">
        <f>Item19!A3</f>
        <v>19</v>
      </c>
      <c r="C21" s="24" t="str">
        <f>Item19!B3</f>
        <v>Igaporã</v>
      </c>
      <c r="D21" s="33" t="str">
        <f>Item19!C3</f>
        <v>metro quadrado por etapa</v>
      </c>
      <c r="E21" s="22">
        <f>Item19!D3</f>
        <v>103.69</v>
      </c>
      <c r="F21" s="23">
        <f>Item19!E3</f>
        <v>7.54</v>
      </c>
      <c r="G21" s="23">
        <f t="shared" si="0"/>
        <v>781.82</v>
      </c>
      <c r="H21" s="22">
        <v>4</v>
      </c>
      <c r="I21" s="23">
        <f t="shared" si="1"/>
        <v>3127.28</v>
      </c>
    </row>
    <row r="22" spans="1:9" ht="45" x14ac:dyDescent="0.25">
      <c r="A22" s="22">
        <v>2</v>
      </c>
      <c r="B22" s="22">
        <f>Item20!A3</f>
        <v>20</v>
      </c>
      <c r="C22" s="24" t="str">
        <f>Item20!B3</f>
        <v>Ituaçu</v>
      </c>
      <c r="D22" s="33" t="str">
        <f>Item20!C3</f>
        <v>metro quadrado por etapa</v>
      </c>
      <c r="E22" s="22">
        <f>Item20!D3</f>
        <v>1460</v>
      </c>
      <c r="F22" s="23">
        <f>Item20!E3</f>
        <v>0.73</v>
      </c>
      <c r="G22" s="23">
        <f t="shared" si="0"/>
        <v>1065.8</v>
      </c>
      <c r="H22" s="22">
        <v>4</v>
      </c>
      <c r="I22" s="23">
        <f t="shared" si="1"/>
        <v>4263.2</v>
      </c>
    </row>
    <row r="23" spans="1:9" ht="45" x14ac:dyDescent="0.25">
      <c r="A23" s="22">
        <v>2</v>
      </c>
      <c r="B23" s="22">
        <f>Item21!A3</f>
        <v>21</v>
      </c>
      <c r="C23" s="24" t="str">
        <f>Item21!B3</f>
        <v>Jacaraci</v>
      </c>
      <c r="D23" s="33" t="str">
        <f>Item21!C3</f>
        <v>metro quadrado por etapa</v>
      </c>
      <c r="E23" s="22">
        <f>Item21!D3</f>
        <v>104</v>
      </c>
      <c r="F23" s="23">
        <f>Item21!E3</f>
        <v>7.73</v>
      </c>
      <c r="G23" s="23">
        <f t="shared" si="0"/>
        <v>803.92</v>
      </c>
      <c r="H23" s="22">
        <v>4</v>
      </c>
      <c r="I23" s="23">
        <f t="shared" si="1"/>
        <v>3215.68</v>
      </c>
    </row>
    <row r="24" spans="1:9" ht="45" x14ac:dyDescent="0.25">
      <c r="A24" s="22">
        <v>2</v>
      </c>
      <c r="B24" s="22">
        <f>Item22!A3</f>
        <v>22</v>
      </c>
      <c r="C24" s="24" t="str">
        <f>Item22!B3</f>
        <v>Lençois</v>
      </c>
      <c r="D24" s="33" t="str">
        <f>Item22!C3</f>
        <v>metro quadrado por etapa</v>
      </c>
      <c r="E24" s="22">
        <f>Item22!D3</f>
        <v>120</v>
      </c>
      <c r="F24" s="23">
        <f>Item22!E3</f>
        <v>7.32</v>
      </c>
      <c r="G24" s="23">
        <f t="shared" si="0"/>
        <v>878.4</v>
      </c>
      <c r="H24" s="22">
        <v>4</v>
      </c>
      <c r="I24" s="23">
        <f t="shared" si="1"/>
        <v>3513.6</v>
      </c>
    </row>
    <row r="25" spans="1:9" ht="45" x14ac:dyDescent="0.25">
      <c r="A25" s="22">
        <v>2</v>
      </c>
      <c r="B25" s="22">
        <f>Item23!A3</f>
        <v>23</v>
      </c>
      <c r="C25" s="24" t="str">
        <f>Item23!B3</f>
        <v>Livramento de Nossa Senhora</v>
      </c>
      <c r="D25" s="33" t="str">
        <f>Item23!C3</f>
        <v>metro quadrado por etapa</v>
      </c>
      <c r="E25" s="22">
        <f>Item23!D3</f>
        <v>300</v>
      </c>
      <c r="F25" s="23">
        <f>Item23!E3</f>
        <v>5.72</v>
      </c>
      <c r="G25" s="23">
        <f t="shared" si="0"/>
        <v>1716</v>
      </c>
      <c r="H25" s="22">
        <v>4</v>
      </c>
      <c r="I25" s="23">
        <f t="shared" si="1"/>
        <v>6864</v>
      </c>
    </row>
    <row r="26" spans="1:9" ht="45" x14ac:dyDescent="0.25">
      <c r="A26" s="22">
        <v>2</v>
      </c>
      <c r="B26" s="22">
        <f>Item24!A3</f>
        <v>24</v>
      </c>
      <c r="C26" s="24" t="str">
        <f>Item24!B3</f>
        <v>Luís Eduardo Magalhães</v>
      </c>
      <c r="D26" s="33" t="str">
        <f>Item24!C3</f>
        <v>metro quadrado por etapa</v>
      </c>
      <c r="E26" s="22">
        <f>Item24!D3</f>
        <v>196.5</v>
      </c>
      <c r="F26" s="23">
        <f>Item24!E3</f>
        <v>6.79</v>
      </c>
      <c r="G26" s="23">
        <f t="shared" si="0"/>
        <v>1334.24</v>
      </c>
      <c r="H26" s="22">
        <v>4</v>
      </c>
      <c r="I26" s="23">
        <f t="shared" si="1"/>
        <v>5336.96</v>
      </c>
    </row>
    <row r="27" spans="1:9" ht="45" x14ac:dyDescent="0.25">
      <c r="A27" s="22">
        <v>2</v>
      </c>
      <c r="B27" s="22">
        <f>Item25!A3</f>
        <v>25</v>
      </c>
      <c r="C27" s="24" t="str">
        <f>Item25!B3</f>
        <v>Paramirim</v>
      </c>
      <c r="D27" s="33" t="str">
        <f>Item25!C3</f>
        <v>metro quadrado por etapa</v>
      </c>
      <c r="E27" s="22">
        <f>Item25!D3</f>
        <v>300</v>
      </c>
      <c r="F27" s="23">
        <f>Item25!E3</f>
        <v>5.72</v>
      </c>
      <c r="G27" s="23">
        <f t="shared" si="0"/>
        <v>1716</v>
      </c>
      <c r="H27" s="22">
        <v>4</v>
      </c>
      <c r="I27" s="23">
        <f t="shared" si="1"/>
        <v>6864</v>
      </c>
    </row>
    <row r="28" spans="1:9" ht="45" x14ac:dyDescent="0.25">
      <c r="A28" s="22">
        <v>2</v>
      </c>
      <c r="B28" s="22">
        <f>Item26!A3</f>
        <v>26</v>
      </c>
      <c r="C28" s="24" t="str">
        <f>Item26!B3</f>
        <v>Riacho de Santana</v>
      </c>
      <c r="D28" s="33" t="str">
        <f>Item26!C3</f>
        <v>metro quadrado por etapa</v>
      </c>
      <c r="E28" s="22">
        <f>Item26!D3</f>
        <v>210</v>
      </c>
      <c r="F28" s="23">
        <f>Item26!E3</f>
        <v>6.17</v>
      </c>
      <c r="G28" s="23">
        <f t="shared" si="0"/>
        <v>1295.7</v>
      </c>
      <c r="H28" s="22">
        <v>4</v>
      </c>
      <c r="I28" s="23">
        <f t="shared" si="1"/>
        <v>5182.8</v>
      </c>
    </row>
    <row r="29" spans="1:9" ht="45" x14ac:dyDescent="0.25">
      <c r="A29" s="22">
        <v>2</v>
      </c>
      <c r="B29" s="22">
        <f>Item27!A3</f>
        <v>27</v>
      </c>
      <c r="C29" s="24" t="str">
        <f>Item27!B3</f>
        <v>São Desidério</v>
      </c>
      <c r="D29" s="33" t="str">
        <f>Item27!C3</f>
        <v>metro quadrado por etapa</v>
      </c>
      <c r="E29" s="22">
        <f>Item27!D3</f>
        <v>156.69999999999999</v>
      </c>
      <c r="F29" s="23">
        <f>Item27!E3</f>
        <v>7.33</v>
      </c>
      <c r="G29" s="23">
        <f t="shared" si="0"/>
        <v>1148.6099999999999</v>
      </c>
      <c r="H29" s="22">
        <v>4</v>
      </c>
      <c r="I29" s="23">
        <f t="shared" si="1"/>
        <v>4594.4399999999996</v>
      </c>
    </row>
    <row r="30" spans="1:9" ht="45" x14ac:dyDescent="0.25">
      <c r="A30" s="22">
        <v>2</v>
      </c>
      <c r="B30" s="22">
        <f>Item28!A3</f>
        <v>28</v>
      </c>
      <c r="C30" s="24" t="str">
        <f>Item28!B3</f>
        <v>Seabra</v>
      </c>
      <c r="D30" s="33" t="str">
        <f>Item28!C3</f>
        <v>metro quadrado por etapa</v>
      </c>
      <c r="E30" s="22">
        <f>Item28!D3</f>
        <v>960</v>
      </c>
      <c r="F30" s="23">
        <f>Item28!E3</f>
        <v>0.88</v>
      </c>
      <c r="G30" s="23">
        <f t="shared" ref="G30:G43" si="2">ROUND((E30*F30),2)</f>
        <v>844.8</v>
      </c>
      <c r="H30" s="22">
        <v>4</v>
      </c>
      <c r="I30" s="23">
        <f t="shared" si="1"/>
        <v>3379.2</v>
      </c>
    </row>
    <row r="31" spans="1:9" ht="45" x14ac:dyDescent="0.25">
      <c r="A31" s="22">
        <v>3</v>
      </c>
      <c r="B31" s="22">
        <f>Item29!A3</f>
        <v>29</v>
      </c>
      <c r="C31" s="24" t="str">
        <f>Item29!B3</f>
        <v>Barra do Choça</v>
      </c>
      <c r="D31" s="33" t="str">
        <f>Item29!C3</f>
        <v>metro quadrado por etapa</v>
      </c>
      <c r="E31" s="22">
        <f>Item29!D3</f>
        <v>215.34</v>
      </c>
      <c r="F31" s="23">
        <f>Item29!E3</f>
        <v>6.04</v>
      </c>
      <c r="G31" s="23">
        <f t="shared" si="2"/>
        <v>1300.6500000000001</v>
      </c>
      <c r="H31" s="22">
        <v>4</v>
      </c>
      <c r="I31" s="23">
        <f t="shared" si="1"/>
        <v>5202.6000000000004</v>
      </c>
    </row>
    <row r="32" spans="1:9" ht="45" x14ac:dyDescent="0.25">
      <c r="A32" s="22">
        <v>3</v>
      </c>
      <c r="B32" s="22">
        <f>Item30!A3</f>
        <v>30</v>
      </c>
      <c r="C32" s="24" t="str">
        <f>Item30!B3</f>
        <v>Condeúba</v>
      </c>
      <c r="D32" s="33" t="str">
        <f>Item30!C3</f>
        <v>metro quadrado por etapa</v>
      </c>
      <c r="E32" s="22">
        <f>Item30!D3</f>
        <v>18.18</v>
      </c>
      <c r="F32" s="23">
        <f>Item30!E3</f>
        <v>8.17</v>
      </c>
      <c r="G32" s="23">
        <f t="shared" si="2"/>
        <v>148.53</v>
      </c>
      <c r="H32" s="22">
        <v>4</v>
      </c>
      <c r="I32" s="23">
        <f t="shared" si="1"/>
        <v>594.12</v>
      </c>
    </row>
    <row r="33" spans="1:9" ht="45" x14ac:dyDescent="0.25">
      <c r="A33" s="22">
        <v>3</v>
      </c>
      <c r="B33" s="22">
        <f>Item31!A3</f>
        <v>31</v>
      </c>
      <c r="C33" s="24" t="str">
        <f>Item31!B3</f>
        <v>Condeúba</v>
      </c>
      <c r="D33" s="33" t="str">
        <f>Item31!C3</f>
        <v>metro quadrado por etapa</v>
      </c>
      <c r="E33" s="22">
        <f>Item31!D3</f>
        <v>60</v>
      </c>
      <c r="F33" s="23">
        <f>Item31!E3</f>
        <v>8.17</v>
      </c>
      <c r="G33" s="23">
        <f t="shared" si="2"/>
        <v>490.2</v>
      </c>
      <c r="H33" s="22">
        <v>4</v>
      </c>
      <c r="I33" s="23">
        <f t="shared" si="1"/>
        <v>1960.8</v>
      </c>
    </row>
    <row r="34" spans="1:9" ht="45" x14ac:dyDescent="0.25">
      <c r="A34" s="22">
        <v>3</v>
      </c>
      <c r="B34" s="22">
        <f>Item32!A3</f>
        <v>32</v>
      </c>
      <c r="C34" s="24" t="str">
        <f>Item32!B3</f>
        <v>Encruzilhada</v>
      </c>
      <c r="D34" s="33" t="str">
        <f>Item32!C3</f>
        <v>metro quadrado por etapa</v>
      </c>
      <c r="E34" s="22">
        <f>Item32!D3</f>
        <v>151.6</v>
      </c>
      <c r="F34" s="23">
        <f>Item32!E3</f>
        <v>6.5</v>
      </c>
      <c r="G34" s="23">
        <f t="shared" si="2"/>
        <v>985.4</v>
      </c>
      <c r="H34" s="22">
        <v>4</v>
      </c>
      <c r="I34" s="23">
        <f t="shared" si="1"/>
        <v>3941.6</v>
      </c>
    </row>
    <row r="35" spans="1:9" ht="45" x14ac:dyDescent="0.25">
      <c r="A35" s="22">
        <v>3</v>
      </c>
      <c r="B35" s="22">
        <f>Item33!A3</f>
        <v>33</v>
      </c>
      <c r="C35" s="24" t="str">
        <f>Item33!B3</f>
        <v>Jequié</v>
      </c>
      <c r="D35" s="33" t="str">
        <f>Item33!C3</f>
        <v>metro quadrado por etapa</v>
      </c>
      <c r="E35" s="22">
        <f>Item33!D3</f>
        <v>2000</v>
      </c>
      <c r="F35" s="23">
        <f>Item33!E3</f>
        <v>0.62</v>
      </c>
      <c r="G35" s="23">
        <f t="shared" si="2"/>
        <v>1240</v>
      </c>
      <c r="H35" s="22">
        <v>4</v>
      </c>
      <c r="I35" s="23">
        <f t="shared" si="1"/>
        <v>4960</v>
      </c>
    </row>
    <row r="36" spans="1:9" ht="45" x14ac:dyDescent="0.25">
      <c r="A36" s="22">
        <v>3</v>
      </c>
      <c r="B36" s="22">
        <f>Item34!A3</f>
        <v>34</v>
      </c>
      <c r="C36" s="24" t="str">
        <f>Item34!B3</f>
        <v>Itambé</v>
      </c>
      <c r="D36" s="33" t="str">
        <f>Item34!C3</f>
        <v>metro quadrado por etapa</v>
      </c>
      <c r="E36" s="22">
        <f>Item34!D3</f>
        <v>263.12</v>
      </c>
      <c r="F36" s="23">
        <f>Item34!E3</f>
        <v>5.72</v>
      </c>
      <c r="G36" s="23">
        <f t="shared" si="2"/>
        <v>1505.05</v>
      </c>
      <c r="H36" s="22">
        <v>4</v>
      </c>
      <c r="I36" s="23">
        <f t="shared" si="1"/>
        <v>6020.2</v>
      </c>
    </row>
    <row r="37" spans="1:9" ht="45" x14ac:dyDescent="0.25">
      <c r="A37" s="22">
        <v>3</v>
      </c>
      <c r="B37" s="22">
        <f>Item35!A3</f>
        <v>35</v>
      </c>
      <c r="C37" s="24" t="str">
        <f>Item35!B3</f>
        <v>Maracás</v>
      </c>
      <c r="D37" s="33" t="str">
        <f>Item35!C3</f>
        <v>metro quadrado por etapa</v>
      </c>
      <c r="E37" s="22">
        <f>Item35!D3</f>
        <v>155</v>
      </c>
      <c r="F37" s="23">
        <f>Item35!E3</f>
        <v>6.59</v>
      </c>
      <c r="G37" s="23">
        <f t="shared" si="2"/>
        <v>1021.45</v>
      </c>
      <c r="H37" s="22">
        <v>4</v>
      </c>
      <c r="I37" s="23">
        <f t="shared" si="1"/>
        <v>4085.8</v>
      </c>
    </row>
    <row r="38" spans="1:9" ht="45" x14ac:dyDescent="0.25">
      <c r="A38" s="22">
        <v>3</v>
      </c>
      <c r="B38" s="22">
        <f>Item36!A3</f>
        <v>36</v>
      </c>
      <c r="C38" s="24" t="str">
        <f>Item36!B3</f>
        <v>Poções</v>
      </c>
      <c r="D38" s="33" t="str">
        <f>Item36!C3</f>
        <v>metro quadrado por etapa</v>
      </c>
      <c r="E38" s="22">
        <f>Item36!D3</f>
        <v>257.64999999999998</v>
      </c>
      <c r="F38" s="23">
        <f>Item36!E3</f>
        <v>5.82</v>
      </c>
      <c r="G38" s="23">
        <f t="shared" si="2"/>
        <v>1499.52</v>
      </c>
      <c r="H38" s="22">
        <v>4</v>
      </c>
      <c r="I38" s="23">
        <f t="shared" si="1"/>
        <v>5998.08</v>
      </c>
    </row>
    <row r="39" spans="1:9" ht="45" x14ac:dyDescent="0.25">
      <c r="A39" s="22">
        <v>3</v>
      </c>
      <c r="B39" s="22">
        <f>Item37!A3</f>
        <v>37</v>
      </c>
      <c r="C39" s="24" t="str">
        <f>Item37!B3</f>
        <v>Vitória da Conquista</v>
      </c>
      <c r="D39" s="33" t="str">
        <f>Item37!C3</f>
        <v>metro quadrado por etapa</v>
      </c>
      <c r="E39" s="22">
        <f>Item37!D3</f>
        <v>2832.4</v>
      </c>
      <c r="F39" s="23">
        <f>Item37!E3</f>
        <v>0.56000000000000005</v>
      </c>
      <c r="G39" s="23">
        <f t="shared" si="2"/>
        <v>1586.14</v>
      </c>
      <c r="H39" s="22">
        <v>4</v>
      </c>
      <c r="I39" s="23">
        <f t="shared" si="1"/>
        <v>6344.56</v>
      </c>
    </row>
    <row r="40" spans="1:9" ht="45" x14ac:dyDescent="0.25">
      <c r="A40" s="22">
        <v>4</v>
      </c>
      <c r="B40" s="22">
        <f>Item38!A3</f>
        <v>38</v>
      </c>
      <c r="C40" s="24" t="str">
        <f>Item38!B3</f>
        <v>Barra</v>
      </c>
      <c r="D40" s="33" t="str">
        <f>Item38!C3</f>
        <v>metro quadrado por etapa</v>
      </c>
      <c r="E40" s="22">
        <f>Item38!D3</f>
        <v>146</v>
      </c>
      <c r="F40" s="23">
        <f>Item38!E3</f>
        <v>6.84</v>
      </c>
      <c r="G40" s="23">
        <f t="shared" si="2"/>
        <v>998.64</v>
      </c>
      <c r="H40" s="22">
        <v>4</v>
      </c>
      <c r="I40" s="23">
        <f t="shared" si="1"/>
        <v>3994.56</v>
      </c>
    </row>
    <row r="41" spans="1:9" ht="45" x14ac:dyDescent="0.25">
      <c r="A41" s="22">
        <v>4</v>
      </c>
      <c r="B41" s="22">
        <f>Item39!A3</f>
        <v>39</v>
      </c>
      <c r="C41" s="24" t="str">
        <f>Item39!B3</f>
        <v>Canarana</v>
      </c>
      <c r="D41" s="33" t="str">
        <f>Item39!C3</f>
        <v>metro quadrado por etapa</v>
      </c>
      <c r="E41" s="22">
        <f>Item39!D3</f>
        <v>234.24</v>
      </c>
      <c r="F41" s="23">
        <f>Item39!E3</f>
        <v>5.68</v>
      </c>
      <c r="G41" s="23">
        <f t="shared" si="2"/>
        <v>1330.48</v>
      </c>
      <c r="H41" s="22">
        <v>4</v>
      </c>
      <c r="I41" s="23">
        <f t="shared" si="1"/>
        <v>5321.92</v>
      </c>
    </row>
    <row r="42" spans="1:9" ht="45" x14ac:dyDescent="0.25">
      <c r="A42" s="22">
        <v>4</v>
      </c>
      <c r="B42" s="22">
        <f>Item40!A3</f>
        <v>40</v>
      </c>
      <c r="C42" s="24" t="str">
        <f>Item40!B3</f>
        <v>Central</v>
      </c>
      <c r="D42" s="33" t="str">
        <f>Item40!C3</f>
        <v>metro quadrado por etapa</v>
      </c>
      <c r="E42" s="22">
        <f>Item40!D3</f>
        <v>100</v>
      </c>
      <c r="F42" s="23">
        <f>Item40!E3</f>
        <v>7.05</v>
      </c>
      <c r="G42" s="23">
        <f t="shared" si="2"/>
        <v>705</v>
      </c>
      <c r="H42" s="22">
        <v>4</v>
      </c>
      <c r="I42" s="23">
        <f t="shared" si="1"/>
        <v>2820</v>
      </c>
    </row>
    <row r="43" spans="1:9" ht="45" x14ac:dyDescent="0.25">
      <c r="A43" s="22">
        <v>4</v>
      </c>
      <c r="B43" s="22">
        <f>Item41!A3</f>
        <v>41</v>
      </c>
      <c r="C43" s="24" t="str">
        <f>Item41!B3</f>
        <v>Ipirá</v>
      </c>
      <c r="D43" s="33" t="str">
        <f>Item41!C3</f>
        <v>metro quadrado por etapa</v>
      </c>
      <c r="E43" s="22">
        <f>Item41!D3</f>
        <v>1000</v>
      </c>
      <c r="F43" s="23">
        <f>Item41!E3</f>
        <v>0.63</v>
      </c>
      <c r="G43" s="23">
        <f t="shared" si="2"/>
        <v>630</v>
      </c>
      <c r="H43" s="22">
        <v>4</v>
      </c>
      <c r="I43" s="23">
        <f t="shared" si="1"/>
        <v>2520</v>
      </c>
    </row>
    <row r="44" spans="1:9" ht="45" x14ac:dyDescent="0.25">
      <c r="A44" s="22">
        <v>4</v>
      </c>
      <c r="B44" s="22">
        <f>Item42!A3</f>
        <v>42</v>
      </c>
      <c r="C44" s="24" t="str">
        <f>Item42!B3</f>
        <v>Irecê</v>
      </c>
      <c r="D44" s="33" t="str">
        <f>Item42!C3</f>
        <v>metro quadrado por etapa</v>
      </c>
      <c r="E44" s="22">
        <f>Item42!D3</f>
        <v>874.94</v>
      </c>
      <c r="F44" s="23">
        <f>Item42!E3</f>
        <v>0.76</v>
      </c>
      <c r="G44" s="23">
        <f t="shared" ref="G44:G52" si="3">ROUND((E44*F44),2)</f>
        <v>664.95</v>
      </c>
      <c r="H44" s="22">
        <v>4</v>
      </c>
      <c r="I44" s="23">
        <f t="shared" si="1"/>
        <v>2659.8</v>
      </c>
    </row>
    <row r="45" spans="1:9" ht="45" x14ac:dyDescent="0.25">
      <c r="A45" s="22">
        <v>4</v>
      </c>
      <c r="B45" s="22">
        <f>Item43!A3</f>
        <v>43</v>
      </c>
      <c r="C45" s="24" t="str">
        <f>Item43!B3</f>
        <v>Mairi</v>
      </c>
      <c r="D45" s="33" t="str">
        <f>Item43!C3</f>
        <v>metro quadrado por etapa</v>
      </c>
      <c r="E45" s="22">
        <f>Item43!D3</f>
        <v>23.51</v>
      </c>
      <c r="F45" s="23">
        <f>Item43!E3</f>
        <v>8.17</v>
      </c>
      <c r="G45" s="23">
        <f t="shared" si="3"/>
        <v>192.08</v>
      </c>
      <c r="H45" s="22">
        <v>4</v>
      </c>
      <c r="I45" s="23">
        <f t="shared" si="1"/>
        <v>768.32</v>
      </c>
    </row>
    <row r="46" spans="1:9" ht="45" x14ac:dyDescent="0.25">
      <c r="A46" s="22">
        <v>4</v>
      </c>
      <c r="B46" s="22">
        <f>Item44!A3</f>
        <v>44</v>
      </c>
      <c r="C46" s="24" t="str">
        <f>Item44!B3</f>
        <v>Morro do Chapéu</v>
      </c>
      <c r="D46" s="33" t="str">
        <f>Item44!C3</f>
        <v>metro quadrado por etapa</v>
      </c>
      <c r="E46" s="22">
        <f>Item44!D3</f>
        <v>317</v>
      </c>
      <c r="F46" s="23">
        <f>Item44!E3</f>
        <v>5.35</v>
      </c>
      <c r="G46" s="23">
        <f t="shared" si="3"/>
        <v>1695.95</v>
      </c>
      <c r="H46" s="22">
        <v>4</v>
      </c>
      <c r="I46" s="23">
        <f t="shared" si="1"/>
        <v>6783.8</v>
      </c>
    </row>
    <row r="47" spans="1:9" ht="45" x14ac:dyDescent="0.25">
      <c r="A47" s="22">
        <v>4</v>
      </c>
      <c r="B47" s="22">
        <f>Item45!A3</f>
        <v>45</v>
      </c>
      <c r="C47" s="24" t="str">
        <f>Item45!B3</f>
        <v>Mundo Novo</v>
      </c>
      <c r="D47" s="33" t="str">
        <f>Item45!C3</f>
        <v>metro quadrado por etapa</v>
      </c>
      <c r="E47" s="22">
        <f>Item45!D3</f>
        <v>169</v>
      </c>
      <c r="F47" s="23">
        <f>Item45!E3</f>
        <v>5.95</v>
      </c>
      <c r="G47" s="23">
        <f t="shared" si="3"/>
        <v>1005.55</v>
      </c>
      <c r="H47" s="22">
        <v>4</v>
      </c>
      <c r="I47" s="23">
        <f t="shared" si="1"/>
        <v>4022.2</v>
      </c>
    </row>
    <row r="48" spans="1:9" ht="45" x14ac:dyDescent="0.25">
      <c r="A48" s="22">
        <v>4</v>
      </c>
      <c r="B48" s="22">
        <f>Item46!A3</f>
        <v>46</v>
      </c>
      <c r="C48" s="24" t="str">
        <f>Item46!B3</f>
        <v>Ruy Barbosa</v>
      </c>
      <c r="D48" s="33" t="str">
        <f>Item46!C3</f>
        <v>metro quadrado por etapa</v>
      </c>
      <c r="E48" s="22">
        <f>Item46!D3</f>
        <v>175.16</v>
      </c>
      <c r="F48" s="23">
        <f>Item46!E3</f>
        <v>5.56</v>
      </c>
      <c r="G48" s="23">
        <f t="shared" si="3"/>
        <v>973.89</v>
      </c>
      <c r="H48" s="22">
        <v>4</v>
      </c>
      <c r="I48" s="23">
        <f t="shared" si="1"/>
        <v>3895.56</v>
      </c>
    </row>
    <row r="49" spans="1:9" ht="45" x14ac:dyDescent="0.25">
      <c r="A49" s="22">
        <v>5</v>
      </c>
      <c r="B49" s="22">
        <f>Item47!A3</f>
        <v>47</v>
      </c>
      <c r="C49" s="24" t="str">
        <f>Item47!B3</f>
        <v>Buerarema</v>
      </c>
      <c r="D49" s="33" t="str">
        <f>Item47!C3</f>
        <v>metro quadrado por etapa</v>
      </c>
      <c r="E49" s="22">
        <f>Item47!D3</f>
        <v>250</v>
      </c>
      <c r="F49" s="23">
        <f>Item47!E3</f>
        <v>5.85</v>
      </c>
      <c r="G49" s="23">
        <f t="shared" si="3"/>
        <v>1462.5</v>
      </c>
      <c r="H49" s="22">
        <v>4</v>
      </c>
      <c r="I49" s="23">
        <f t="shared" si="1"/>
        <v>5850</v>
      </c>
    </row>
    <row r="50" spans="1:9" ht="45" x14ac:dyDescent="0.25">
      <c r="A50" s="22">
        <v>5</v>
      </c>
      <c r="B50" s="22">
        <f>Item48!A3</f>
        <v>48</v>
      </c>
      <c r="C50" s="24" t="str">
        <f>Item48!B3</f>
        <v>Camacan</v>
      </c>
      <c r="D50" s="33" t="str">
        <f>Item48!C3</f>
        <v>metro quadrado por etapa</v>
      </c>
      <c r="E50" s="22">
        <f>Item48!D3</f>
        <v>105</v>
      </c>
      <c r="F50" s="23">
        <f>Item48!E3</f>
        <v>7.32</v>
      </c>
      <c r="G50" s="23">
        <f t="shared" si="3"/>
        <v>768.6</v>
      </c>
      <c r="H50" s="22">
        <v>4</v>
      </c>
      <c r="I50" s="23">
        <f t="shared" si="1"/>
        <v>3074.4</v>
      </c>
    </row>
    <row r="51" spans="1:9" ht="45" x14ac:dyDescent="0.25">
      <c r="A51" s="22">
        <v>5</v>
      </c>
      <c r="B51" s="22">
        <f>Item49!A3</f>
        <v>49</v>
      </c>
      <c r="C51" s="24" t="str">
        <f>Item49!B3</f>
        <v>Camamu</v>
      </c>
      <c r="D51" s="33" t="str">
        <f>Item49!C3</f>
        <v>metro quadrado por etapa</v>
      </c>
      <c r="E51" s="22">
        <f>Item49!D3</f>
        <v>203.24</v>
      </c>
      <c r="F51" s="23">
        <f>Item49!E3</f>
        <v>6.03</v>
      </c>
      <c r="G51" s="23">
        <f t="shared" si="3"/>
        <v>1225.54</v>
      </c>
      <c r="H51" s="22">
        <v>4</v>
      </c>
      <c r="I51" s="23">
        <f t="shared" si="1"/>
        <v>4902.16</v>
      </c>
    </row>
    <row r="52" spans="1:9" ht="45" x14ac:dyDescent="0.25">
      <c r="A52" s="22">
        <v>5</v>
      </c>
      <c r="B52" s="22">
        <f>Item50!A3</f>
        <v>50</v>
      </c>
      <c r="C52" s="24" t="str">
        <f>Item50!B3</f>
        <v>Eunápolis</v>
      </c>
      <c r="D52" s="33" t="str">
        <f>Item50!C3</f>
        <v>metro quadrado por etapa</v>
      </c>
      <c r="E52" s="22">
        <f>Item50!D3</f>
        <v>1350</v>
      </c>
      <c r="F52" s="23">
        <f>Item50!E3</f>
        <v>0.74</v>
      </c>
      <c r="G52" s="23">
        <f t="shared" si="3"/>
        <v>999</v>
      </c>
      <c r="H52" s="22">
        <v>4</v>
      </c>
      <c r="I52" s="23">
        <f t="shared" si="1"/>
        <v>3996</v>
      </c>
    </row>
    <row r="53" spans="1:9" ht="45" x14ac:dyDescent="0.25">
      <c r="A53" s="22">
        <v>5</v>
      </c>
      <c r="B53" s="22">
        <f>Item51!A3</f>
        <v>51</v>
      </c>
      <c r="C53" s="24" t="str">
        <f>Item51!B3</f>
        <v>Gandu</v>
      </c>
      <c r="D53" s="33" t="str">
        <f>Item51!C3</f>
        <v>metro quadrado por etapa</v>
      </c>
      <c r="E53" s="22">
        <f>Item51!D3</f>
        <v>298.41000000000003</v>
      </c>
      <c r="F53" s="23">
        <f>Item51!E3</f>
        <v>5.66</v>
      </c>
      <c r="G53" s="23">
        <f t="shared" ref="G53:G106" si="4">ROUND((E53*F53),2)</f>
        <v>1689</v>
      </c>
      <c r="H53" s="22">
        <v>4</v>
      </c>
      <c r="I53" s="23">
        <f t="shared" si="1"/>
        <v>6756</v>
      </c>
    </row>
    <row r="54" spans="1:9" ht="45" x14ac:dyDescent="0.25">
      <c r="A54" s="22">
        <v>5</v>
      </c>
      <c r="B54" s="22">
        <f>Item52!A3</f>
        <v>52</v>
      </c>
      <c r="C54" s="24" t="str">
        <f>Item52!B3</f>
        <v>Ibicaraí</v>
      </c>
      <c r="D54" s="33" t="str">
        <f>Item52!C3</f>
        <v>metro quadrado por etapa</v>
      </c>
      <c r="E54" s="22">
        <f>Item52!D3</f>
        <v>30</v>
      </c>
      <c r="F54" s="23">
        <f>Item52!E3</f>
        <v>8.17</v>
      </c>
      <c r="G54" s="23">
        <f t="shared" si="4"/>
        <v>245.1</v>
      </c>
      <c r="H54" s="22">
        <v>4</v>
      </c>
      <c r="I54" s="23">
        <f t="shared" si="1"/>
        <v>980.4</v>
      </c>
    </row>
    <row r="55" spans="1:9" ht="45" x14ac:dyDescent="0.25">
      <c r="A55" s="22">
        <v>5</v>
      </c>
      <c r="B55" s="22">
        <f>Item53!A3</f>
        <v>53</v>
      </c>
      <c r="C55" s="24" t="str">
        <f>Item53!B3</f>
        <v>Ilhéus</v>
      </c>
      <c r="D55" s="33" t="str">
        <f>Item53!C3</f>
        <v>metro quadrado por etapa</v>
      </c>
      <c r="E55" s="22">
        <f>Item53!D3</f>
        <v>2025.63</v>
      </c>
      <c r="F55" s="23">
        <f>Item53!E3</f>
        <v>0.64</v>
      </c>
      <c r="G55" s="23">
        <f t="shared" si="4"/>
        <v>1296.4000000000001</v>
      </c>
      <c r="H55" s="22">
        <v>4</v>
      </c>
      <c r="I55" s="23">
        <f t="shared" si="1"/>
        <v>5185.6000000000004</v>
      </c>
    </row>
    <row r="56" spans="1:9" ht="45" x14ac:dyDescent="0.25">
      <c r="A56" s="22">
        <v>5</v>
      </c>
      <c r="B56" s="22">
        <f>Item54!A3</f>
        <v>54</v>
      </c>
      <c r="C56" s="24" t="str">
        <f>Item54!B3</f>
        <v>Ipiaú</v>
      </c>
      <c r="D56" s="33" t="str">
        <f>Item54!C3</f>
        <v>metro quadrado por etapa</v>
      </c>
      <c r="E56" s="22">
        <f>Item54!D3</f>
        <v>89.05</v>
      </c>
      <c r="F56" s="23">
        <f>Item54!E3</f>
        <v>5.81</v>
      </c>
      <c r="G56" s="23">
        <f t="shared" si="4"/>
        <v>517.38</v>
      </c>
      <c r="H56" s="22">
        <v>4</v>
      </c>
      <c r="I56" s="23">
        <f t="shared" si="1"/>
        <v>2069.52</v>
      </c>
    </row>
    <row r="57" spans="1:9" ht="45" x14ac:dyDescent="0.25">
      <c r="A57" s="22">
        <v>5</v>
      </c>
      <c r="B57" s="22">
        <f>Item55!A3</f>
        <v>55</v>
      </c>
      <c r="C57" s="24" t="str">
        <f>Item55!B3</f>
        <v>Itabuna</v>
      </c>
      <c r="D57" s="33" t="str">
        <f>Item55!C3</f>
        <v>metro quadrado por etapa</v>
      </c>
      <c r="E57" s="22">
        <f>Item55!D3</f>
        <v>670.82</v>
      </c>
      <c r="F57" s="23">
        <f>Item55!E3</f>
        <v>1.03</v>
      </c>
      <c r="G57" s="23">
        <f t="shared" si="4"/>
        <v>690.94</v>
      </c>
      <c r="H57" s="22">
        <v>4</v>
      </c>
      <c r="I57" s="23">
        <f t="shared" si="1"/>
        <v>2763.76</v>
      </c>
    </row>
    <row r="58" spans="1:9" ht="45" x14ac:dyDescent="0.25">
      <c r="A58" s="22">
        <v>5</v>
      </c>
      <c r="B58" s="22">
        <f>Item56!A3</f>
        <v>56</v>
      </c>
      <c r="C58" s="24" t="str">
        <f>Item56!B3</f>
        <v>Itagibá</v>
      </c>
      <c r="D58" s="33" t="str">
        <f>Item56!C3</f>
        <v>metro quadrado por etapa</v>
      </c>
      <c r="E58" s="22">
        <f>Item56!D3</f>
        <v>143</v>
      </c>
      <c r="F58" s="23">
        <f>Item56!E3</f>
        <v>6.75</v>
      </c>
      <c r="G58" s="23">
        <f t="shared" si="4"/>
        <v>965.25</v>
      </c>
      <c r="H58" s="22">
        <v>4</v>
      </c>
      <c r="I58" s="23">
        <f t="shared" si="1"/>
        <v>3861</v>
      </c>
    </row>
    <row r="59" spans="1:9" ht="45" x14ac:dyDescent="0.25">
      <c r="A59" s="22">
        <v>5</v>
      </c>
      <c r="B59" s="22">
        <f>Item57!A3</f>
        <v>57</v>
      </c>
      <c r="C59" s="24" t="str">
        <f>Item57!B3</f>
        <v>Itajuípe</v>
      </c>
      <c r="D59" s="33" t="str">
        <f>Item57!C3</f>
        <v>metro quadrado por etapa</v>
      </c>
      <c r="E59" s="22">
        <f>Item57!D3</f>
        <v>133.94999999999999</v>
      </c>
      <c r="F59" s="23">
        <f>Item57!E3</f>
        <v>6.89</v>
      </c>
      <c r="G59" s="23">
        <f t="shared" si="4"/>
        <v>922.92</v>
      </c>
      <c r="H59" s="22">
        <v>4</v>
      </c>
      <c r="I59" s="23">
        <f t="shared" si="1"/>
        <v>3691.68</v>
      </c>
    </row>
    <row r="60" spans="1:9" ht="45" x14ac:dyDescent="0.25">
      <c r="A60" s="22">
        <v>5</v>
      </c>
      <c r="B60" s="22">
        <f>Item58!A3</f>
        <v>58</v>
      </c>
      <c r="C60" s="24" t="str">
        <f>Item58!B3</f>
        <v>Itamaraju</v>
      </c>
      <c r="D60" s="33" t="str">
        <f>Item58!C3</f>
        <v>metro quadrado por etapa</v>
      </c>
      <c r="E60" s="22">
        <f>Item58!D3</f>
        <v>1807.5</v>
      </c>
      <c r="F60" s="23">
        <f>Item58!E3</f>
        <v>0.65</v>
      </c>
      <c r="G60" s="23">
        <f t="shared" si="4"/>
        <v>1174.8800000000001</v>
      </c>
      <c r="H60" s="22">
        <v>4</v>
      </c>
      <c r="I60" s="23">
        <f t="shared" si="1"/>
        <v>4699.5200000000004</v>
      </c>
    </row>
    <row r="61" spans="1:9" ht="45" x14ac:dyDescent="0.25">
      <c r="A61" s="22">
        <v>5</v>
      </c>
      <c r="B61" s="22">
        <f>Item59!A3</f>
        <v>59</v>
      </c>
      <c r="C61" s="24" t="str">
        <f>Item59!B3</f>
        <v>Itaparica</v>
      </c>
      <c r="D61" s="33" t="str">
        <f>Item59!C3</f>
        <v>metro quadrado por etapa</v>
      </c>
      <c r="E61" s="22">
        <f>Item59!D3</f>
        <v>1380.77</v>
      </c>
      <c r="F61" s="23">
        <f>Item59!E3</f>
        <v>0.68</v>
      </c>
      <c r="G61" s="23">
        <f t="shared" si="4"/>
        <v>938.92</v>
      </c>
      <c r="H61" s="22">
        <v>4</v>
      </c>
      <c r="I61" s="23">
        <f t="shared" si="1"/>
        <v>3755.68</v>
      </c>
    </row>
    <row r="62" spans="1:9" ht="45" x14ac:dyDescent="0.25">
      <c r="A62" s="22">
        <v>5</v>
      </c>
      <c r="B62" s="22">
        <f>Item60!A3</f>
        <v>60</v>
      </c>
      <c r="C62" s="24" t="str">
        <f>Item60!B3</f>
        <v>Itarantim</v>
      </c>
      <c r="D62" s="33" t="str">
        <f>Item60!C3</f>
        <v>metro quadrado por etapa</v>
      </c>
      <c r="E62" s="22">
        <f>Item60!D3</f>
        <v>127</v>
      </c>
      <c r="F62" s="23">
        <f>Item60!E3</f>
        <v>6.85</v>
      </c>
      <c r="G62" s="23">
        <f t="shared" si="4"/>
        <v>869.95</v>
      </c>
      <c r="H62" s="22">
        <v>4</v>
      </c>
      <c r="I62" s="23">
        <f t="shared" si="1"/>
        <v>3479.8</v>
      </c>
    </row>
    <row r="63" spans="1:9" ht="45" x14ac:dyDescent="0.25">
      <c r="A63" s="22">
        <v>5</v>
      </c>
      <c r="B63" s="22">
        <f>Item61!A3</f>
        <v>61</v>
      </c>
      <c r="C63" s="24" t="str">
        <f>Item61!B3</f>
        <v>Ituberá</v>
      </c>
      <c r="D63" s="33" t="str">
        <f>Item61!C3</f>
        <v>metro quadrado por etapa</v>
      </c>
      <c r="E63" s="22">
        <f>Item61!D3</f>
        <v>522</v>
      </c>
      <c r="F63" s="23">
        <f>Item61!E3</f>
        <v>5.23</v>
      </c>
      <c r="G63" s="23">
        <f t="shared" si="4"/>
        <v>2730.06</v>
      </c>
      <c r="H63" s="22">
        <v>4</v>
      </c>
      <c r="I63" s="23">
        <f t="shared" si="1"/>
        <v>10920.24</v>
      </c>
    </row>
    <row r="64" spans="1:9" ht="45" x14ac:dyDescent="0.25">
      <c r="A64" s="22">
        <v>5</v>
      </c>
      <c r="B64" s="22">
        <f>Item62!A3</f>
        <v>62</v>
      </c>
      <c r="C64" s="24" t="str">
        <f>Item62!B3</f>
        <v>Medeiros Neto</v>
      </c>
      <c r="D64" s="33" t="str">
        <f>Item62!C3</f>
        <v>metro quadrado por etapa</v>
      </c>
      <c r="E64" s="22">
        <f>Item62!D3</f>
        <v>93.2</v>
      </c>
      <c r="F64" s="23">
        <f>Item62!E3</f>
        <v>5.81</v>
      </c>
      <c r="G64" s="23">
        <f t="shared" si="4"/>
        <v>541.49</v>
      </c>
      <c r="H64" s="22">
        <v>4</v>
      </c>
      <c r="I64" s="23">
        <f t="shared" si="1"/>
        <v>2165.96</v>
      </c>
    </row>
    <row r="65" spans="1:9" ht="45" x14ac:dyDescent="0.25">
      <c r="A65" s="22">
        <v>5</v>
      </c>
      <c r="B65" s="22">
        <f>Item63!A3</f>
        <v>63</v>
      </c>
      <c r="C65" s="24" t="str">
        <f>Item63!B3</f>
        <v>Nazaré</v>
      </c>
      <c r="D65" s="33" t="str">
        <f>Item63!C3</f>
        <v>metro quadrado por etapa</v>
      </c>
      <c r="E65" s="22">
        <f>Item63!D3</f>
        <v>220</v>
      </c>
      <c r="F65" s="23">
        <f>Item63!E3</f>
        <v>6.01</v>
      </c>
      <c r="G65" s="23">
        <f t="shared" si="4"/>
        <v>1322.2</v>
      </c>
      <c r="H65" s="22">
        <v>4</v>
      </c>
      <c r="I65" s="23">
        <f t="shared" si="1"/>
        <v>5288.8</v>
      </c>
    </row>
    <row r="66" spans="1:9" ht="45" x14ac:dyDescent="0.25">
      <c r="A66" s="22">
        <v>5</v>
      </c>
      <c r="B66" s="22">
        <f>Item64!A3</f>
        <v>64</v>
      </c>
      <c r="C66" s="24" t="str">
        <f>Item64!B3</f>
        <v>Porto Seguro</v>
      </c>
      <c r="D66" s="33" t="str">
        <f>Item64!C3</f>
        <v>metro quadrado por etapa</v>
      </c>
      <c r="E66" s="22">
        <f>Item64!D3</f>
        <v>909.8</v>
      </c>
      <c r="F66" s="23">
        <f>Item64!E3</f>
        <v>0.85</v>
      </c>
      <c r="G66" s="23">
        <f t="shared" si="4"/>
        <v>773.33</v>
      </c>
      <c r="H66" s="22">
        <v>4</v>
      </c>
      <c r="I66" s="23">
        <f t="shared" si="1"/>
        <v>3093.32</v>
      </c>
    </row>
    <row r="67" spans="1:9" ht="45" x14ac:dyDescent="0.25">
      <c r="A67" s="22">
        <v>5</v>
      </c>
      <c r="B67" s="22">
        <f>Item65!A3</f>
        <v>65</v>
      </c>
      <c r="C67" s="24" t="str">
        <f>Item65!B3</f>
        <v>Prado</v>
      </c>
      <c r="D67" s="33" t="str">
        <f>Item65!C3</f>
        <v>metro quadrado por etapa</v>
      </c>
      <c r="E67" s="22">
        <f>Item65!D3</f>
        <v>100</v>
      </c>
      <c r="F67" s="23">
        <f>Item65!E3</f>
        <v>7.65</v>
      </c>
      <c r="G67" s="23">
        <f t="shared" si="4"/>
        <v>765</v>
      </c>
      <c r="H67" s="22">
        <v>4</v>
      </c>
      <c r="I67" s="23">
        <f t="shared" si="1"/>
        <v>3060</v>
      </c>
    </row>
    <row r="68" spans="1:9" ht="45" x14ac:dyDescent="0.25">
      <c r="A68" s="22">
        <v>5</v>
      </c>
      <c r="B68" s="22">
        <f>Item66!A3</f>
        <v>66</v>
      </c>
      <c r="C68" s="24" t="str">
        <f>Item66!B3</f>
        <v>Teixeira de Freitas</v>
      </c>
      <c r="D68" s="33" t="str">
        <f>Item66!C3</f>
        <v>metro quadrado por etapa</v>
      </c>
      <c r="E68" s="22">
        <f>Item66!D3</f>
        <v>600</v>
      </c>
      <c r="F68" s="23">
        <f>Item66!E3</f>
        <v>1.02</v>
      </c>
      <c r="G68" s="23">
        <f t="shared" si="4"/>
        <v>612</v>
      </c>
      <c r="H68" s="22">
        <v>4</v>
      </c>
      <c r="I68" s="23">
        <f t="shared" ref="I68:I106" si="5">G68*H68</f>
        <v>2448</v>
      </c>
    </row>
    <row r="69" spans="1:9" ht="45" x14ac:dyDescent="0.25">
      <c r="A69" s="22">
        <v>5</v>
      </c>
      <c r="B69" s="22">
        <f>Item67!A3</f>
        <v>67</v>
      </c>
      <c r="C69" s="24" t="str">
        <f>Item67!B3</f>
        <v>Ubatã</v>
      </c>
      <c r="D69" s="33" t="str">
        <f>Item67!C3</f>
        <v>metro quadrado por etapa</v>
      </c>
      <c r="E69" s="22">
        <f>Item67!D3</f>
        <v>180</v>
      </c>
      <c r="F69" s="23">
        <f>Item67!E3</f>
        <v>6.32</v>
      </c>
      <c r="G69" s="23">
        <f t="shared" si="4"/>
        <v>1137.5999999999999</v>
      </c>
      <c r="H69" s="22">
        <v>4</v>
      </c>
      <c r="I69" s="23">
        <f t="shared" si="5"/>
        <v>4550.3999999999996</v>
      </c>
    </row>
    <row r="70" spans="1:9" ht="45" x14ac:dyDescent="0.25">
      <c r="A70" s="22">
        <v>5</v>
      </c>
      <c r="B70" s="22">
        <f>Item68!A3</f>
        <v>68</v>
      </c>
      <c r="C70" s="24" t="str">
        <f>Item68!B3</f>
        <v>Valença</v>
      </c>
      <c r="D70" s="33" t="str">
        <f>Item68!C3</f>
        <v>metro quadrado por etapa</v>
      </c>
      <c r="E70" s="22">
        <f>Item68!D3</f>
        <v>1000</v>
      </c>
      <c r="F70" s="23">
        <f>Item68!E3</f>
        <v>0.86</v>
      </c>
      <c r="G70" s="23">
        <f t="shared" si="4"/>
        <v>860</v>
      </c>
      <c r="H70" s="22">
        <v>4</v>
      </c>
      <c r="I70" s="23">
        <f t="shared" si="5"/>
        <v>3440</v>
      </c>
    </row>
    <row r="71" spans="1:9" ht="45" x14ac:dyDescent="0.25">
      <c r="A71" s="22">
        <v>5</v>
      </c>
      <c r="B71" s="22">
        <f>Item69!A3</f>
        <v>69</v>
      </c>
      <c r="C71" s="24" t="str">
        <f>Item69!B3</f>
        <v>Wenceslau Guimarães</v>
      </c>
      <c r="D71" s="33" t="str">
        <f>Item69!C3</f>
        <v>metro quadrado por etapa</v>
      </c>
      <c r="E71" s="22">
        <f>Item69!D3</f>
        <v>189.28</v>
      </c>
      <c r="F71" s="23">
        <f>Item69!E3</f>
        <v>6.24</v>
      </c>
      <c r="G71" s="23">
        <f t="shared" si="4"/>
        <v>1181.1099999999999</v>
      </c>
      <c r="H71" s="22">
        <v>4</v>
      </c>
      <c r="I71" s="23">
        <f t="shared" si="5"/>
        <v>4724.4399999999996</v>
      </c>
    </row>
    <row r="72" spans="1:9" ht="45" x14ac:dyDescent="0.25">
      <c r="A72" s="22">
        <v>6</v>
      </c>
      <c r="B72" s="22">
        <f>Item70!A3</f>
        <v>70</v>
      </c>
      <c r="C72" s="24" t="str">
        <f>Item70!B3</f>
        <v>Capim Grosso</v>
      </c>
      <c r="D72" s="33" t="str">
        <f>Item70!C3</f>
        <v>metro quadrado por etapa</v>
      </c>
      <c r="E72" s="22">
        <f>Item70!D3</f>
        <v>126</v>
      </c>
      <c r="F72" s="23">
        <f>Item70!E3</f>
        <v>6.42</v>
      </c>
      <c r="G72" s="23">
        <f t="shared" si="4"/>
        <v>808.92</v>
      </c>
      <c r="H72" s="22">
        <v>4</v>
      </c>
      <c r="I72" s="23">
        <f t="shared" si="5"/>
        <v>3235.68</v>
      </c>
    </row>
    <row r="73" spans="1:9" ht="45" x14ac:dyDescent="0.25">
      <c r="A73" s="22">
        <v>6</v>
      </c>
      <c r="B73" s="22">
        <f>Item71!A3</f>
        <v>71</v>
      </c>
      <c r="C73" s="24" t="str">
        <f>Item71!B3</f>
        <v>Conceição do Coité</v>
      </c>
      <c r="D73" s="33" t="str">
        <f>Item71!C3</f>
        <v>metro quadrado por etapa</v>
      </c>
      <c r="E73" s="22">
        <f>Item71!D3</f>
        <v>300</v>
      </c>
      <c r="F73" s="23">
        <f>Item71!E3</f>
        <v>5.38</v>
      </c>
      <c r="G73" s="23">
        <f t="shared" si="4"/>
        <v>1614</v>
      </c>
      <c r="H73" s="22">
        <v>4</v>
      </c>
      <c r="I73" s="23">
        <f t="shared" si="5"/>
        <v>6456</v>
      </c>
    </row>
    <row r="74" spans="1:9" ht="45" x14ac:dyDescent="0.25">
      <c r="A74" s="22">
        <v>6</v>
      </c>
      <c r="B74" s="22">
        <f>Item72!A3</f>
        <v>72</v>
      </c>
      <c r="C74" s="24" t="str">
        <f>Item72!B3</f>
        <v>Itiúba</v>
      </c>
      <c r="D74" s="33" t="str">
        <f>Item72!C3</f>
        <v>metro quadrado por etapa</v>
      </c>
      <c r="E74" s="22">
        <f>Item72!D3</f>
        <v>32</v>
      </c>
      <c r="F74" s="23">
        <f>Item72!E3</f>
        <v>8.17</v>
      </c>
      <c r="G74" s="23">
        <f t="shared" si="4"/>
        <v>261.44</v>
      </c>
      <c r="H74" s="22">
        <v>4</v>
      </c>
      <c r="I74" s="23">
        <f t="shared" si="5"/>
        <v>1045.76</v>
      </c>
    </row>
    <row r="75" spans="1:9" ht="45" x14ac:dyDescent="0.25">
      <c r="A75" s="22">
        <v>6</v>
      </c>
      <c r="B75" s="22">
        <f>Item73!A3</f>
        <v>73</v>
      </c>
      <c r="C75" s="24" t="str">
        <f>Item73!B3</f>
        <v>Jacobina</v>
      </c>
      <c r="D75" s="33" t="str">
        <f>Item73!C3</f>
        <v>metro quadrado por etapa</v>
      </c>
      <c r="E75" s="22">
        <f>Item73!D3</f>
        <v>2130</v>
      </c>
      <c r="F75" s="23">
        <f>Item73!E3</f>
        <v>0.63</v>
      </c>
      <c r="G75" s="23">
        <f t="shared" si="4"/>
        <v>1341.9</v>
      </c>
      <c r="H75" s="22">
        <v>4</v>
      </c>
      <c r="I75" s="23">
        <f t="shared" si="5"/>
        <v>5367.6</v>
      </c>
    </row>
    <row r="76" spans="1:9" ht="45" x14ac:dyDescent="0.25">
      <c r="A76" s="22">
        <v>6</v>
      </c>
      <c r="B76" s="22">
        <f>Item74!A3</f>
        <v>74</v>
      </c>
      <c r="C76" s="24" t="str">
        <f>Item74!B3</f>
        <v>Juazeiro</v>
      </c>
      <c r="D76" s="33" t="str">
        <f>Item74!C3</f>
        <v>metro quadrado por etapa</v>
      </c>
      <c r="E76" s="22">
        <f>Item74!D3</f>
        <v>1616.43</v>
      </c>
      <c r="F76" s="23">
        <f>Item74!E3</f>
        <v>0.63</v>
      </c>
      <c r="G76" s="23">
        <f t="shared" si="4"/>
        <v>1018.35</v>
      </c>
      <c r="H76" s="22">
        <v>4</v>
      </c>
      <c r="I76" s="23">
        <f t="shared" si="5"/>
        <v>4073.4</v>
      </c>
    </row>
    <row r="77" spans="1:9" ht="45" x14ac:dyDescent="0.25">
      <c r="A77" s="22">
        <v>6</v>
      </c>
      <c r="B77" s="22">
        <f>Item75!A3</f>
        <v>75</v>
      </c>
      <c r="C77" s="24" t="str">
        <f>Item75!B3</f>
        <v>Miguel Calmon</v>
      </c>
      <c r="D77" s="33" t="str">
        <f>Item75!C3</f>
        <v>metro quadrado por etapa</v>
      </c>
      <c r="E77" s="22">
        <f>Item75!D3</f>
        <v>96.75</v>
      </c>
      <c r="F77" s="23">
        <f>Item75!E3</f>
        <v>6.93</v>
      </c>
      <c r="G77" s="23">
        <f t="shared" si="4"/>
        <v>670.48</v>
      </c>
      <c r="H77" s="22">
        <v>4</v>
      </c>
      <c r="I77" s="23">
        <f t="shared" si="5"/>
        <v>2681.92</v>
      </c>
    </row>
    <row r="78" spans="1:9" ht="45" x14ac:dyDescent="0.25">
      <c r="A78" s="22">
        <v>6</v>
      </c>
      <c r="B78" s="22">
        <f>Item76!A3</f>
        <v>76</v>
      </c>
      <c r="C78" s="24" t="str">
        <f>Item76!B3</f>
        <v>Queimadas</v>
      </c>
      <c r="D78" s="33" t="str">
        <f>Item76!C3</f>
        <v>metro quadrado por etapa</v>
      </c>
      <c r="E78" s="22">
        <f>Item76!D3</f>
        <v>526</v>
      </c>
      <c r="F78" s="23">
        <f>Item76!E3</f>
        <v>5.07</v>
      </c>
      <c r="G78" s="23">
        <f t="shared" si="4"/>
        <v>2666.82</v>
      </c>
      <c r="H78" s="22">
        <v>4</v>
      </c>
      <c r="I78" s="23">
        <f t="shared" si="5"/>
        <v>10667.28</v>
      </c>
    </row>
    <row r="79" spans="1:9" ht="45" x14ac:dyDescent="0.25">
      <c r="A79" s="22">
        <v>6</v>
      </c>
      <c r="B79" s="22">
        <f>Item77!A3</f>
        <v>77</v>
      </c>
      <c r="C79" s="24" t="str">
        <f>Item77!B3</f>
        <v>Remanso</v>
      </c>
      <c r="D79" s="33" t="str">
        <f>Item77!C3</f>
        <v>metro quadrado por etapa</v>
      </c>
      <c r="E79" s="22">
        <f>Item77!D3</f>
        <v>192</v>
      </c>
      <c r="F79" s="23">
        <f>Item77!E3</f>
        <v>5.8</v>
      </c>
      <c r="G79" s="23">
        <f t="shared" si="4"/>
        <v>1113.5999999999999</v>
      </c>
      <c r="H79" s="22">
        <v>4</v>
      </c>
      <c r="I79" s="23">
        <f t="shared" si="5"/>
        <v>4454.3999999999996</v>
      </c>
    </row>
    <row r="80" spans="1:9" ht="45" x14ac:dyDescent="0.25">
      <c r="A80" s="22">
        <v>6</v>
      </c>
      <c r="B80" s="22">
        <f>Item78!A3</f>
        <v>78</v>
      </c>
      <c r="C80" s="24" t="str">
        <f>Item78!B3</f>
        <v>Retirolândia</v>
      </c>
      <c r="D80" s="33" t="str">
        <f>Item77!C3</f>
        <v>metro quadrado por etapa</v>
      </c>
      <c r="E80" s="22">
        <f>Item78!D3</f>
        <v>308</v>
      </c>
      <c r="F80" s="23">
        <f>Item78!E3</f>
        <v>5.37</v>
      </c>
      <c r="G80" s="23">
        <f t="shared" si="4"/>
        <v>1653.96</v>
      </c>
      <c r="H80" s="22">
        <v>4</v>
      </c>
      <c r="I80" s="23">
        <f t="shared" si="5"/>
        <v>6615.84</v>
      </c>
    </row>
    <row r="81" spans="1:9" ht="45" x14ac:dyDescent="0.25">
      <c r="A81" s="22">
        <v>6</v>
      </c>
      <c r="B81" s="22">
        <f>Item79!A3</f>
        <v>79</v>
      </c>
      <c r="C81" s="24" t="str">
        <f>Item79!B3</f>
        <v>Riachão do Jacuípe</v>
      </c>
      <c r="D81" s="33" t="str">
        <f>Item77!C3</f>
        <v>metro quadrado por etapa</v>
      </c>
      <c r="E81" s="22">
        <f>Item79!D3</f>
        <v>300</v>
      </c>
      <c r="F81" s="23">
        <f>Item79!E3</f>
        <v>5.25</v>
      </c>
      <c r="G81" s="23">
        <f t="shared" si="4"/>
        <v>1575</v>
      </c>
      <c r="H81" s="22">
        <v>4</v>
      </c>
      <c r="I81" s="23">
        <f t="shared" si="5"/>
        <v>6300</v>
      </c>
    </row>
    <row r="82" spans="1:9" ht="45" x14ac:dyDescent="0.25">
      <c r="A82" s="22">
        <v>6</v>
      </c>
      <c r="B82" s="22">
        <f>Item80!A3</f>
        <v>80</v>
      </c>
      <c r="C82" s="24" t="str">
        <f>Item80!B3</f>
        <v>Saúde</v>
      </c>
      <c r="D82" s="33" t="str">
        <f>Item77!C3</f>
        <v>metro quadrado por etapa</v>
      </c>
      <c r="E82" s="22">
        <f>Item80!D3</f>
        <v>255</v>
      </c>
      <c r="F82" s="23">
        <f>Item80!E3</f>
        <v>5.44</v>
      </c>
      <c r="G82" s="23">
        <f t="shared" si="4"/>
        <v>1387.2</v>
      </c>
      <c r="H82" s="22">
        <v>4</v>
      </c>
      <c r="I82" s="23">
        <f t="shared" si="5"/>
        <v>5548.8</v>
      </c>
    </row>
    <row r="83" spans="1:9" ht="45" x14ac:dyDescent="0.25">
      <c r="A83" s="22">
        <v>6</v>
      </c>
      <c r="B83" s="22">
        <f>Item81!A3</f>
        <v>81</v>
      </c>
      <c r="C83" s="24" t="str">
        <f>Item81!B3</f>
        <v>Senhor do Bonfim</v>
      </c>
      <c r="D83" s="33" t="str">
        <f>Item77!C3</f>
        <v>metro quadrado por etapa</v>
      </c>
      <c r="E83" s="22">
        <f>Item81!D3</f>
        <v>136.30000000000001</v>
      </c>
      <c r="F83" s="23">
        <f>Item81!E3</f>
        <v>6.12</v>
      </c>
      <c r="G83" s="23">
        <f t="shared" si="4"/>
        <v>834.16</v>
      </c>
      <c r="H83" s="22">
        <v>4</v>
      </c>
      <c r="I83" s="23">
        <f t="shared" si="5"/>
        <v>3336.64</v>
      </c>
    </row>
    <row r="84" spans="1:9" ht="45" x14ac:dyDescent="0.25">
      <c r="A84" s="22">
        <v>6</v>
      </c>
      <c r="B84" s="22">
        <f>Item82!A3</f>
        <v>82</v>
      </c>
      <c r="C84" s="24" t="str">
        <f>Item82!B3</f>
        <v>Valente</v>
      </c>
      <c r="D84" s="33" t="str">
        <f>Item77!C3</f>
        <v>metro quadrado por etapa</v>
      </c>
      <c r="E84" s="22">
        <f>Item82!D3</f>
        <v>185.78</v>
      </c>
      <c r="F84" s="23">
        <f>Item82!E3</f>
        <v>5.73</v>
      </c>
      <c r="G84" s="23">
        <f t="shared" si="4"/>
        <v>1064.52</v>
      </c>
      <c r="H84" s="22">
        <v>4</v>
      </c>
      <c r="I84" s="23">
        <f t="shared" si="5"/>
        <v>4258.08</v>
      </c>
    </row>
    <row r="85" spans="1:9" ht="45" x14ac:dyDescent="0.25">
      <c r="A85" s="22">
        <v>7</v>
      </c>
      <c r="B85" s="22">
        <f>Item83!A3</f>
        <v>83</v>
      </c>
      <c r="C85" s="24" t="str">
        <f>Item83!B3</f>
        <v>Alagoinhas</v>
      </c>
      <c r="D85" s="33" t="str">
        <f>Item77!C3</f>
        <v>metro quadrado por etapa</v>
      </c>
      <c r="E85" s="22">
        <f>Item83!D3</f>
        <v>350</v>
      </c>
      <c r="F85" s="23">
        <f>Item83!E3</f>
        <v>5.1100000000000003</v>
      </c>
      <c r="G85" s="23">
        <f t="shared" si="4"/>
        <v>1788.5</v>
      </c>
      <c r="H85" s="22">
        <v>4</v>
      </c>
      <c r="I85" s="23">
        <f t="shared" si="5"/>
        <v>7154</v>
      </c>
    </row>
    <row r="86" spans="1:9" ht="45" x14ac:dyDescent="0.25">
      <c r="A86" s="22">
        <v>7</v>
      </c>
      <c r="B86" s="22">
        <f>Item84!A3</f>
        <v>84</v>
      </c>
      <c r="C86" s="24" t="str">
        <f>Item84!B3</f>
        <v>Amargosa</v>
      </c>
      <c r="D86" s="33" t="str">
        <f>Item77!C3</f>
        <v>metro quadrado por etapa</v>
      </c>
      <c r="E86" s="22">
        <f>Item84!D3</f>
        <v>337</v>
      </c>
      <c r="F86" s="23">
        <f>Item84!E3</f>
        <v>5.24</v>
      </c>
      <c r="G86" s="23">
        <f t="shared" si="4"/>
        <v>1765.88</v>
      </c>
      <c r="H86" s="22">
        <v>4</v>
      </c>
      <c r="I86" s="23">
        <f t="shared" si="5"/>
        <v>7063.52</v>
      </c>
    </row>
    <row r="87" spans="1:9" ht="45" x14ac:dyDescent="0.25">
      <c r="A87" s="22">
        <v>7</v>
      </c>
      <c r="B87" s="22">
        <f>Item85!A3</f>
        <v>85</v>
      </c>
      <c r="C87" s="24" t="str">
        <f>Item85!B3</f>
        <v>Camaçari</v>
      </c>
      <c r="D87" s="33" t="str">
        <f>Item77!C3</f>
        <v>metro quadrado por etapa</v>
      </c>
      <c r="E87" s="22">
        <f>Item85!D3</f>
        <v>1865</v>
      </c>
      <c r="F87" s="23">
        <f>Item85!E3</f>
        <v>0.56999999999999995</v>
      </c>
      <c r="G87" s="23">
        <f t="shared" si="4"/>
        <v>1063.05</v>
      </c>
      <c r="H87" s="22">
        <v>4</v>
      </c>
      <c r="I87" s="23">
        <f t="shared" si="5"/>
        <v>4252.2</v>
      </c>
    </row>
    <row r="88" spans="1:9" ht="45" x14ac:dyDescent="0.25">
      <c r="A88" s="22">
        <v>7</v>
      </c>
      <c r="B88" s="22">
        <f>Item86!A3</f>
        <v>86</v>
      </c>
      <c r="C88" s="24" t="str">
        <f>Item86!B3</f>
        <v>Castro Alves</v>
      </c>
      <c r="D88" s="33" t="str">
        <f>Item77!C3</f>
        <v>metro quadrado por etapa</v>
      </c>
      <c r="E88" s="22">
        <f>Item86!D3</f>
        <v>63.7</v>
      </c>
      <c r="F88" s="23">
        <f>Item86!E3</f>
        <v>7.79</v>
      </c>
      <c r="G88" s="23">
        <f t="shared" si="4"/>
        <v>496.22</v>
      </c>
      <c r="H88" s="22">
        <v>4</v>
      </c>
      <c r="I88" s="23">
        <f t="shared" si="5"/>
        <v>1984.88</v>
      </c>
    </row>
    <row r="89" spans="1:9" ht="45" x14ac:dyDescent="0.25">
      <c r="A89" s="22">
        <v>7</v>
      </c>
      <c r="B89" s="22">
        <f>Item87!A3</f>
        <v>87</v>
      </c>
      <c r="C89" s="24" t="str">
        <f>Item87!B3</f>
        <v>Catu</v>
      </c>
      <c r="D89" s="33" t="str">
        <f>Item77!C3</f>
        <v>metro quadrado por etapa</v>
      </c>
      <c r="E89" s="22">
        <f>Item87!D3</f>
        <v>166.4</v>
      </c>
      <c r="F89" s="23">
        <f>Item87!E3</f>
        <v>5.61</v>
      </c>
      <c r="G89" s="23">
        <f t="shared" si="4"/>
        <v>933.5</v>
      </c>
      <c r="H89" s="22">
        <v>4</v>
      </c>
      <c r="I89" s="23">
        <f t="shared" si="5"/>
        <v>3734</v>
      </c>
    </row>
    <row r="90" spans="1:9" ht="45" x14ac:dyDescent="0.25">
      <c r="A90" s="22">
        <v>7</v>
      </c>
      <c r="B90" s="22">
        <f>Item88!A3</f>
        <v>88</v>
      </c>
      <c r="C90" s="24" t="str">
        <f>Item88!B3</f>
        <v>Conceição do Jacuípe</v>
      </c>
      <c r="D90" s="33" t="str">
        <f>Item77!C3</f>
        <v>metro quadrado por etapa</v>
      </c>
      <c r="E90" s="22">
        <f>Item88!D3</f>
        <v>105</v>
      </c>
      <c r="F90" s="23">
        <f>Item88!E3</f>
        <v>5.98</v>
      </c>
      <c r="G90" s="23">
        <f t="shared" si="4"/>
        <v>627.9</v>
      </c>
      <c r="H90" s="22">
        <v>4</v>
      </c>
      <c r="I90" s="23">
        <f t="shared" si="5"/>
        <v>2511.6</v>
      </c>
    </row>
    <row r="91" spans="1:9" ht="45" x14ac:dyDescent="0.25">
      <c r="A91" s="22">
        <v>7</v>
      </c>
      <c r="B91" s="22">
        <f>Item89!A3</f>
        <v>89</v>
      </c>
      <c r="C91" s="24" t="str">
        <f>Item89!B3</f>
        <v>Cruz das Almas</v>
      </c>
      <c r="D91" s="33" t="str">
        <f>Item77!C3</f>
        <v>metro quadrado por etapa</v>
      </c>
      <c r="E91" s="22">
        <f>Item89!D3</f>
        <v>2000</v>
      </c>
      <c r="F91" s="23">
        <f>Item89!E3</f>
        <v>0.56999999999999995</v>
      </c>
      <c r="G91" s="23">
        <f t="shared" si="4"/>
        <v>1140</v>
      </c>
      <c r="H91" s="22">
        <v>4</v>
      </c>
      <c r="I91" s="23">
        <f t="shared" si="5"/>
        <v>4560</v>
      </c>
    </row>
    <row r="92" spans="1:9" ht="45" x14ac:dyDescent="0.25">
      <c r="A92" s="22">
        <v>7</v>
      </c>
      <c r="B92" s="22">
        <f>Item90!A3</f>
        <v>90</v>
      </c>
      <c r="C92" s="24" t="str">
        <f>Item90!B3</f>
        <v>Dias D’ Ávila</v>
      </c>
      <c r="D92" s="33" t="str">
        <f>Item77!C3</f>
        <v>metro quadrado por etapa</v>
      </c>
      <c r="E92" s="22">
        <f>Item90!D3</f>
        <v>182.24</v>
      </c>
      <c r="F92" s="23">
        <f>Item90!E3</f>
        <v>5.42</v>
      </c>
      <c r="G92" s="23">
        <f t="shared" si="4"/>
        <v>987.74</v>
      </c>
      <c r="H92" s="22">
        <v>4</v>
      </c>
      <c r="I92" s="23">
        <f t="shared" si="5"/>
        <v>3950.96</v>
      </c>
    </row>
    <row r="93" spans="1:9" ht="45" x14ac:dyDescent="0.25">
      <c r="A93" s="22">
        <v>7</v>
      </c>
      <c r="B93" s="22">
        <f>Item91!A3</f>
        <v>91</v>
      </c>
      <c r="C93" s="24" t="str">
        <f>Item91!B3</f>
        <v>Entre Rios</v>
      </c>
      <c r="D93" s="33" t="str">
        <f>Item77!C3</f>
        <v>metro quadrado por etapa</v>
      </c>
      <c r="E93" s="22">
        <f>Item91!D3</f>
        <v>88.38</v>
      </c>
      <c r="F93" s="23">
        <f>Item91!E3</f>
        <v>6.91</v>
      </c>
      <c r="G93" s="23">
        <f t="shared" si="4"/>
        <v>610.71</v>
      </c>
      <c r="H93" s="22">
        <v>4</v>
      </c>
      <c r="I93" s="23">
        <f t="shared" si="5"/>
        <v>2442.84</v>
      </c>
    </row>
    <row r="94" spans="1:9" ht="45" x14ac:dyDescent="0.25">
      <c r="A94" s="22">
        <v>7</v>
      </c>
      <c r="B94" s="22">
        <f>Item92!A3</f>
        <v>92</v>
      </c>
      <c r="C94" s="24" t="str">
        <f>Item92!B3</f>
        <v>Feira de Santana</v>
      </c>
      <c r="D94" s="33" t="str">
        <f>Item77!C3</f>
        <v>metro quadrado por etapa</v>
      </c>
      <c r="E94" s="22">
        <f>Item92!D3</f>
        <v>1350</v>
      </c>
      <c r="F94" s="23">
        <f>Item92!E3</f>
        <v>0.56000000000000005</v>
      </c>
      <c r="G94" s="23">
        <f t="shared" si="4"/>
        <v>756</v>
      </c>
      <c r="H94" s="22">
        <v>4</v>
      </c>
      <c r="I94" s="23">
        <f t="shared" si="5"/>
        <v>3024</v>
      </c>
    </row>
    <row r="95" spans="1:9" ht="45" x14ac:dyDescent="0.25">
      <c r="A95" s="22">
        <v>7</v>
      </c>
      <c r="B95" s="22">
        <f>Item93!A3</f>
        <v>93</v>
      </c>
      <c r="C95" s="24" t="str">
        <f>Item93!B3</f>
        <v>Feira de Santana</v>
      </c>
      <c r="D95" s="33" t="str">
        <f>Item77!C3</f>
        <v>metro quadrado por etapa</v>
      </c>
      <c r="E95" s="22">
        <f>Item93!D3</f>
        <v>7392</v>
      </c>
      <c r="F95" s="23">
        <f>Item93!E3</f>
        <v>0.46</v>
      </c>
      <c r="G95" s="23">
        <f t="shared" si="4"/>
        <v>3400.32</v>
      </c>
      <c r="H95" s="22">
        <v>4</v>
      </c>
      <c r="I95" s="23">
        <f t="shared" si="5"/>
        <v>13601.28</v>
      </c>
    </row>
    <row r="96" spans="1:9" ht="45" x14ac:dyDescent="0.25">
      <c r="A96" s="22">
        <v>7</v>
      </c>
      <c r="B96" s="22">
        <f>Item94!A3</f>
        <v>94</v>
      </c>
      <c r="C96" s="24" t="str">
        <f>Item94!B3</f>
        <v>Irará</v>
      </c>
      <c r="D96" s="33" t="str">
        <f>Item77!C3</f>
        <v>metro quadrado por etapa</v>
      </c>
      <c r="E96" s="22">
        <f>Item94!D3</f>
        <v>300</v>
      </c>
      <c r="F96" s="23">
        <f>Item94!E3</f>
        <v>5.12</v>
      </c>
      <c r="G96" s="23">
        <f t="shared" si="4"/>
        <v>1536</v>
      </c>
      <c r="H96" s="22">
        <v>4</v>
      </c>
      <c r="I96" s="23">
        <f t="shared" si="5"/>
        <v>6144</v>
      </c>
    </row>
    <row r="97" spans="1:9" ht="45" x14ac:dyDescent="0.25">
      <c r="A97" s="22">
        <v>7</v>
      </c>
      <c r="B97" s="22">
        <f>Item95!A3</f>
        <v>95</v>
      </c>
      <c r="C97" s="24" t="str">
        <f>Item95!B3</f>
        <v>Lauro de Freitas</v>
      </c>
      <c r="D97" s="33" t="str">
        <f>Item77!C3</f>
        <v>metro quadrado por etapa</v>
      </c>
      <c r="E97" s="22">
        <f>Item95!D3</f>
        <v>110</v>
      </c>
      <c r="F97" s="23">
        <f>Item95!E3</f>
        <v>6.47</v>
      </c>
      <c r="G97" s="23">
        <f t="shared" si="4"/>
        <v>711.7</v>
      </c>
      <c r="H97" s="22">
        <v>4</v>
      </c>
      <c r="I97" s="23">
        <f t="shared" si="5"/>
        <v>2846.8</v>
      </c>
    </row>
    <row r="98" spans="1:9" ht="45" x14ac:dyDescent="0.25">
      <c r="A98" s="22">
        <v>7</v>
      </c>
      <c r="B98" s="22">
        <f>Item96!A3</f>
        <v>96</v>
      </c>
      <c r="C98" s="24" t="str">
        <f>Item96!B3</f>
        <v>Mata de São João</v>
      </c>
      <c r="D98" s="33" t="str">
        <f>Item77!C3</f>
        <v>metro quadrado por etapa</v>
      </c>
      <c r="E98" s="22">
        <f>Item96!D3</f>
        <v>150</v>
      </c>
      <c r="F98" s="23">
        <f>Item96!E3</f>
        <v>5.98</v>
      </c>
      <c r="G98" s="23">
        <f t="shared" si="4"/>
        <v>897</v>
      </c>
      <c r="H98" s="22">
        <v>4</v>
      </c>
      <c r="I98" s="23">
        <f t="shared" si="5"/>
        <v>3588</v>
      </c>
    </row>
    <row r="99" spans="1:9" ht="45" x14ac:dyDescent="0.25">
      <c r="A99" s="22">
        <v>7</v>
      </c>
      <c r="B99" s="22">
        <f>Item97!A3</f>
        <v>97</v>
      </c>
      <c r="C99" s="24" t="str">
        <f>Item97!B3</f>
        <v>Muritiba</v>
      </c>
      <c r="D99" s="33" t="str">
        <f>Item77!C3</f>
        <v>metro quadrado por etapa</v>
      </c>
      <c r="E99" s="22">
        <f>Item97!D3</f>
        <v>176.23</v>
      </c>
      <c r="F99" s="23">
        <f>Item97!E3</f>
        <v>5.9</v>
      </c>
      <c r="G99" s="23">
        <f t="shared" si="4"/>
        <v>1039.76</v>
      </c>
      <c r="H99" s="22">
        <v>4</v>
      </c>
      <c r="I99" s="23">
        <f t="shared" si="5"/>
        <v>4159.04</v>
      </c>
    </row>
    <row r="100" spans="1:9" ht="45" x14ac:dyDescent="0.25">
      <c r="A100" s="22">
        <v>7</v>
      </c>
      <c r="B100" s="22">
        <f>Item98!A3</f>
        <v>98</v>
      </c>
      <c r="C100" s="24" t="str">
        <f>Item98!B3</f>
        <v>Mutuípe</v>
      </c>
      <c r="D100" s="33" t="str">
        <f>Item77!C3</f>
        <v>metro quadrado por etapa</v>
      </c>
      <c r="E100" s="22">
        <f>Item98!D3</f>
        <v>190.4</v>
      </c>
      <c r="F100" s="23">
        <f>Item98!E3</f>
        <v>5.81</v>
      </c>
      <c r="G100" s="23">
        <f t="shared" si="4"/>
        <v>1106.22</v>
      </c>
      <c r="H100" s="22">
        <v>4</v>
      </c>
      <c r="I100" s="23">
        <f t="shared" si="5"/>
        <v>4424.88</v>
      </c>
    </row>
    <row r="101" spans="1:9" ht="45" x14ac:dyDescent="0.25">
      <c r="A101" s="22">
        <v>7</v>
      </c>
      <c r="B101" s="22">
        <f>Item99!A3</f>
        <v>99</v>
      </c>
      <c r="C101" s="24" t="str">
        <f>Item99!B3</f>
        <v>Santo Antônio de Jesus</v>
      </c>
      <c r="D101" s="33" t="str">
        <f>Item77!C3</f>
        <v>metro quadrado por etapa</v>
      </c>
      <c r="E101" s="22">
        <f>Item99!D3</f>
        <v>425</v>
      </c>
      <c r="F101" s="23">
        <f>Item99!E3</f>
        <v>5.17</v>
      </c>
      <c r="G101" s="23">
        <f t="shared" si="4"/>
        <v>2197.25</v>
      </c>
      <c r="H101" s="22">
        <v>4</v>
      </c>
      <c r="I101" s="23">
        <f t="shared" si="5"/>
        <v>8789</v>
      </c>
    </row>
    <row r="102" spans="1:9" ht="45" x14ac:dyDescent="0.25">
      <c r="A102" s="22">
        <v>7</v>
      </c>
      <c r="B102" s="22">
        <f>Item100!A3</f>
        <v>100</v>
      </c>
      <c r="C102" s="24" t="str">
        <f>Item100!B3</f>
        <v>São Francisco do Conde</v>
      </c>
      <c r="D102" s="33" t="str">
        <f>Item77!C3</f>
        <v>metro quadrado por etapa</v>
      </c>
      <c r="E102" s="22">
        <f>Item100!D3</f>
        <v>163.51</v>
      </c>
      <c r="F102" s="23">
        <f>Item100!E3</f>
        <v>6</v>
      </c>
      <c r="G102" s="23">
        <f t="shared" si="4"/>
        <v>981.06</v>
      </c>
      <c r="H102" s="22">
        <v>4</v>
      </c>
      <c r="I102" s="23">
        <f t="shared" si="5"/>
        <v>3924.24</v>
      </c>
    </row>
    <row r="103" spans="1:9" ht="45" x14ac:dyDescent="0.25">
      <c r="A103" s="22">
        <v>7</v>
      </c>
      <c r="B103" s="22">
        <f>Item101!A3</f>
        <v>101</v>
      </c>
      <c r="C103" s="24" t="str">
        <f>Item101!B3</f>
        <v>São Felipe</v>
      </c>
      <c r="D103" s="33" t="str">
        <f>Item101!C3</f>
        <v>metro quadrado por etapa</v>
      </c>
      <c r="E103" s="22">
        <f>Item101!D3</f>
        <v>160</v>
      </c>
      <c r="F103" s="23">
        <f>Item101!E3</f>
        <v>6.02</v>
      </c>
      <c r="G103" s="23">
        <f t="shared" si="4"/>
        <v>963.2</v>
      </c>
      <c r="H103" s="22">
        <v>4</v>
      </c>
      <c r="I103" s="23">
        <f t="shared" si="5"/>
        <v>3852.8</v>
      </c>
    </row>
    <row r="104" spans="1:9" ht="45" x14ac:dyDescent="0.25">
      <c r="A104" s="22">
        <v>7</v>
      </c>
      <c r="B104" s="22">
        <f>Item102!A3</f>
        <v>102</v>
      </c>
      <c r="C104" s="24" t="str">
        <f>Item102!B3</f>
        <v>São Gonçalo Campos</v>
      </c>
      <c r="D104" s="33" t="str">
        <f>Item102!C3</f>
        <v>metro quadrado por etapa</v>
      </c>
      <c r="E104" s="22">
        <f>Item102!D3</f>
        <v>375</v>
      </c>
      <c r="F104" s="23">
        <f>Item102!E3</f>
        <v>4.97</v>
      </c>
      <c r="G104" s="23">
        <f t="shared" si="4"/>
        <v>1863.75</v>
      </c>
      <c r="H104" s="22">
        <v>4</v>
      </c>
      <c r="I104" s="23">
        <f t="shared" si="5"/>
        <v>7455</v>
      </c>
    </row>
    <row r="105" spans="1:9" ht="45" x14ac:dyDescent="0.25">
      <c r="A105" s="22">
        <v>7</v>
      </c>
      <c r="B105" s="22">
        <f>Item103!A3</f>
        <v>103</v>
      </c>
      <c r="C105" s="24" t="str">
        <f>Item103!B3</f>
        <v>São Sebastião do Passé</v>
      </c>
      <c r="D105" s="33" t="str">
        <f>Item103!C3</f>
        <v>metro quadrado por etapa</v>
      </c>
      <c r="E105" s="22">
        <f>Item103!D3</f>
        <v>175</v>
      </c>
      <c r="F105" s="23">
        <f>Item103!E3</f>
        <v>5.67</v>
      </c>
      <c r="G105" s="23">
        <f t="shared" si="4"/>
        <v>992.25</v>
      </c>
      <c r="H105" s="22">
        <v>4</v>
      </c>
      <c r="I105" s="23">
        <f t="shared" si="5"/>
        <v>3969</v>
      </c>
    </row>
    <row r="106" spans="1:9" ht="45" x14ac:dyDescent="0.25">
      <c r="A106" s="22">
        <v>7</v>
      </c>
      <c r="B106" s="22">
        <f>Item104!A3</f>
        <v>104</v>
      </c>
      <c r="C106" s="24" t="str">
        <f>Item104!B3</f>
        <v>Rio Real</v>
      </c>
      <c r="D106" s="33" t="str">
        <f>Item104!C3</f>
        <v>metro quadrado por etapa</v>
      </c>
      <c r="E106" s="22">
        <f>Item104!D3</f>
        <v>130</v>
      </c>
      <c r="F106" s="23">
        <f>Item104!E3</f>
        <v>6.04</v>
      </c>
      <c r="G106" s="23">
        <f t="shared" si="4"/>
        <v>785.2</v>
      </c>
      <c r="H106" s="22">
        <v>4</v>
      </c>
      <c r="I106" s="23">
        <f t="shared" si="5"/>
        <v>3140.8</v>
      </c>
    </row>
    <row r="107" spans="1:9" x14ac:dyDescent="0.25">
      <c r="A107" s="29"/>
      <c r="B107" s="29"/>
      <c r="C107" s="30"/>
      <c r="D107" s="34"/>
      <c r="E107" s="29"/>
      <c r="F107" s="31"/>
      <c r="G107" s="31"/>
    </row>
    <row r="108" spans="1:9" ht="15.75" thickBot="1" x14ac:dyDescent="0.3"/>
    <row r="109" spans="1:9" ht="16.5" thickTop="1" thickBot="1" x14ac:dyDescent="0.3">
      <c r="D109" s="35"/>
      <c r="E109" s="20" t="s">
        <v>30</v>
      </c>
      <c r="F109" s="21">
        <f>SUM(I:I)</f>
        <v>465246.44000000012</v>
      </c>
    </row>
    <row r="110" spans="1:9" ht="15.75" thickTop="1" x14ac:dyDescent="0.25">
      <c r="F110" s="3"/>
    </row>
    <row r="111" spans="1:9" x14ac:dyDescent="0.25">
      <c r="D111" s="36" t="s">
        <v>29</v>
      </c>
      <c r="E111" s="13">
        <f>MAX(A:A)</f>
        <v>7</v>
      </c>
    </row>
    <row r="113" spans="4:6" x14ac:dyDescent="0.25">
      <c r="D113" s="37" t="s">
        <v>28</v>
      </c>
      <c r="E113" s="18">
        <v>1</v>
      </c>
      <c r="F113" s="19">
        <f>SUMIF(A:A,E113,I:I)</f>
        <v>43137.840000000004</v>
      </c>
    </row>
    <row r="114" spans="4:6" x14ac:dyDescent="0.25">
      <c r="D114" s="37" t="s">
        <v>28</v>
      </c>
      <c r="E114" s="18">
        <v>2</v>
      </c>
      <c r="F114" s="19">
        <f t="shared" ref="F114:F119" si="6">SUMIF(A:A,E114,I:I)</f>
        <v>84843.760000000009</v>
      </c>
    </row>
    <row r="115" spans="4:6" x14ac:dyDescent="0.25">
      <c r="D115" s="37" t="s">
        <v>28</v>
      </c>
      <c r="E115" s="18">
        <v>3</v>
      </c>
      <c r="F115" s="19">
        <f t="shared" si="6"/>
        <v>39107.760000000002</v>
      </c>
    </row>
    <row r="116" spans="4:6" x14ac:dyDescent="0.25">
      <c r="D116" s="37" t="s">
        <v>28</v>
      </c>
      <c r="E116" s="18">
        <v>4</v>
      </c>
      <c r="F116" s="19">
        <f t="shared" si="6"/>
        <v>32786.159999999996</v>
      </c>
    </row>
    <row r="117" spans="4:6" x14ac:dyDescent="0.25">
      <c r="D117" s="37" t="s">
        <v>28</v>
      </c>
      <c r="E117" s="18">
        <v>5</v>
      </c>
      <c r="F117" s="19">
        <f t="shared" si="6"/>
        <v>94756.680000000008</v>
      </c>
    </row>
    <row r="118" spans="4:6" x14ac:dyDescent="0.25">
      <c r="D118" s="37" t="s">
        <v>28</v>
      </c>
      <c r="E118" s="18">
        <v>6</v>
      </c>
      <c r="F118" s="19">
        <f t="shared" si="6"/>
        <v>64041.400000000009</v>
      </c>
    </row>
    <row r="119" spans="4:6" x14ac:dyDescent="0.25">
      <c r="D119" s="37" t="s">
        <v>28</v>
      </c>
      <c r="E119" s="18">
        <v>7</v>
      </c>
      <c r="F119" s="19">
        <f t="shared" si="6"/>
        <v>106572.84000000001</v>
      </c>
    </row>
  </sheetData>
  <mergeCells count="1">
    <mergeCell ref="A1:I1"/>
  </mergeCells>
  <printOptions horizontalCentered="1"/>
  <pageMargins left="0.51181102362204722" right="0.51181102362204722" top="1.2598425196850394" bottom="0.78740157480314965" header="0.31496062992125984" footer="0.31496062992125984"/>
  <pageSetup paperSize="9" scale="88" fitToHeight="0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11</v>
      </c>
      <c r="B3" s="41" t="s">
        <v>42</v>
      </c>
      <c r="C3" s="43" t="s">
        <v>31</v>
      </c>
      <c r="D3" s="46">
        <v>876.11</v>
      </c>
      <c r="E3" s="47">
        <f>IF(C20&lt;=25%,D20,MIN(E20:F20))</f>
        <v>0.61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</v>
      </c>
      <c r="I4" s="17">
        <f t="shared" ref="I4:I17" si="0">IF(H4="","",(IF($C$20&lt;25%,"n/a",IF(H4&lt;=($D$20+$A$20),H4,"Descartado"))))</f>
        <v>1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2.1699001513126515</v>
      </c>
      <c r="B20" s="8">
        <f>COUNT(H3:H17)</f>
        <v>6</v>
      </c>
      <c r="C20" s="9">
        <f>IF(B20&lt;2,"n/a",(A20/D20))</f>
        <v>1.0904020860867596</v>
      </c>
      <c r="D20" s="10">
        <f>IFERROR(ROUND(AVERAGE(H3:H17),2),"")</f>
        <v>1.99</v>
      </c>
      <c r="E20" s="15">
        <f>IFERROR(ROUND(IF(B20&lt;2,"n/a",(IF(C20&lt;=25%,"n/a",AVERAGE(I3:I17)))),2),"n/a")</f>
        <v>0.61</v>
      </c>
      <c r="F20" s="10">
        <f>IFERROR(ROUND(MEDIAN(H3:H17),2),"")</f>
        <v>0.82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0.61</v>
      </c>
    </row>
    <row r="23" spans="1:9" x14ac:dyDescent="0.25">
      <c r="G23" s="13" t="s">
        <v>5</v>
      </c>
      <c r="H23" s="14">
        <f>ROUND(H22,2)*D3</f>
        <v>534.4271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12</v>
      </c>
      <c r="B3" s="41" t="s">
        <v>43</v>
      </c>
      <c r="C3" s="43" t="s">
        <v>31</v>
      </c>
      <c r="D3" s="46">
        <v>163.6</v>
      </c>
      <c r="E3" s="47">
        <f>IF(C20&lt;=25%,D20,MIN(E20:F20))</f>
        <v>6.49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9.1999999999999993</v>
      </c>
      <c r="I7" s="17">
        <f t="shared" si="0"/>
        <v>9.1999999999999993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5.7309648950666707</v>
      </c>
      <c r="B20" s="8">
        <f>COUNT(H3:H17)</f>
        <v>6</v>
      </c>
      <c r="C20" s="9">
        <f>IF(B20&lt;2,"n/a",(A20/D20))</f>
        <v>0.68634310120558939</v>
      </c>
      <c r="D20" s="10">
        <f>IFERROR(ROUND(AVERAGE(H3:H17),2),"")</f>
        <v>8.35</v>
      </c>
      <c r="E20" s="15">
        <f>IFERROR(ROUND(IF(B20&lt;2,"n/a",(IF(C20&lt;=25%,"n/a",AVERAGE(I3:I17)))),2),"n/a")</f>
        <v>6.49</v>
      </c>
      <c r="F20" s="10">
        <f>IFERROR(ROUND(MEDIAN(H3:H17),2),"")</f>
        <v>9.1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6.49</v>
      </c>
    </row>
    <row r="23" spans="1:9" x14ac:dyDescent="0.25">
      <c r="G23" s="13" t="s">
        <v>5</v>
      </c>
      <c r="H23" s="14">
        <f>ROUND(H22,2)*D3</f>
        <v>1061.7639999999999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13</v>
      </c>
      <c r="B3" s="41" t="s">
        <v>44</v>
      </c>
      <c r="C3" s="43" t="s">
        <v>31</v>
      </c>
      <c r="D3" s="46">
        <v>2148</v>
      </c>
      <c r="E3" s="47">
        <f>IF(C20&lt;=25%,D20,MIN(E20:F20))</f>
        <v>0.61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1.02</v>
      </c>
      <c r="I4" s="17">
        <f t="shared" ref="I4:I17" si="0">IF(H4="","",(IF($C$20&lt;25%,"n/a",IF(H4&lt;=($D$20+$A$20),H4,"Descartado"))))</f>
        <v>1.02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2.1680836392230507</v>
      </c>
      <c r="B20" s="8">
        <f>COUNT(H3:H17)</f>
        <v>6</v>
      </c>
      <c r="C20" s="9">
        <f>IF(B20&lt;2,"n/a",(A20/D20))</f>
        <v>1.0840418196115253</v>
      </c>
      <c r="D20" s="10">
        <f>IFERROR(ROUND(AVERAGE(H3:H17),2),"")</f>
        <v>2</v>
      </c>
      <c r="E20" s="15">
        <f>IFERROR(ROUND(IF(B20&lt;2,"n/a",(IF(C20&lt;=25%,"n/a",AVERAGE(I3:I17)))),2),"n/a")</f>
        <v>0.61</v>
      </c>
      <c r="F20" s="10">
        <f>IFERROR(ROUND(MEDIAN(H3:H17),2),"")</f>
        <v>0.83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0.61</v>
      </c>
    </row>
    <row r="23" spans="1:9" x14ac:dyDescent="0.25">
      <c r="G23" s="13" t="s">
        <v>5</v>
      </c>
      <c r="H23" s="14">
        <f>ROUND(H22,2)*D3</f>
        <v>1310.28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14</v>
      </c>
      <c r="B3" s="41" t="s">
        <v>45</v>
      </c>
      <c r="C3" s="43" t="s">
        <v>31</v>
      </c>
      <c r="D3" s="46">
        <v>975</v>
      </c>
      <c r="E3" s="47">
        <f>IF(C20&lt;=25%,D20,MIN(E20:F20))</f>
        <v>0.87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2.0499999999999998</v>
      </c>
      <c r="I4" s="17">
        <f t="shared" ref="I4:I17" si="0">IF(H4="","",(IF($C$20&lt;25%,"n/a",IF(H4&lt;=($D$20+$A$20),H4,"Descartado"))))</f>
        <v>2.0499999999999998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2.1154235194557778</v>
      </c>
      <c r="B20" s="8">
        <f>COUNT(H3:H17)</f>
        <v>6</v>
      </c>
      <c r="C20" s="9">
        <f>IF(B20&lt;2,"n/a",(A20/D20))</f>
        <v>0.9748495481363032</v>
      </c>
      <c r="D20" s="10">
        <f>IFERROR(ROUND(AVERAGE(H3:H17),2),"")</f>
        <v>2.17</v>
      </c>
      <c r="E20" s="15">
        <f>IFERROR(ROUND(IF(B20&lt;2,"n/a",(IF(C20&lt;=25%,"n/a",AVERAGE(I3:I17)))),2),"n/a")</f>
        <v>0.87</v>
      </c>
      <c r="F20" s="10">
        <f>IFERROR(ROUND(MEDIAN(H3:H17),2),"")</f>
        <v>1.34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0.87</v>
      </c>
    </row>
    <row r="23" spans="1:9" x14ac:dyDescent="0.25">
      <c r="G23" s="13" t="s">
        <v>5</v>
      </c>
      <c r="H23" s="14">
        <f>ROUND(H22,2)*D3</f>
        <v>848.25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15</v>
      </c>
      <c r="B3" s="41" t="s">
        <v>46</v>
      </c>
      <c r="C3" s="43" t="s">
        <v>31</v>
      </c>
      <c r="D3" s="46">
        <v>600</v>
      </c>
      <c r="E3" s="47">
        <f>IF(C20&lt;=25%,D20,MIN(E20:F20))</f>
        <v>1.82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3.16</v>
      </c>
      <c r="I4" s="17">
        <f t="shared" ref="I4:I17" si="0">IF(H4="","",(IF($C$20&lt;25%,"n/a",IF(H4&lt;=($D$20+$A$20),H4,"Descartado"))))</f>
        <v>3.16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>
        <f t="shared" si="0"/>
        <v>4.5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2.1512384030289775</v>
      </c>
      <c r="B20" s="8">
        <f>COUNT(H3:H17)</f>
        <v>6</v>
      </c>
      <c r="C20" s="9">
        <f>IF(B20&lt;2,"n/a",(A20/D20))</f>
        <v>0.91542059703360745</v>
      </c>
      <c r="D20" s="10">
        <f>IFERROR(ROUND(AVERAGE(H3:H17),2),"")</f>
        <v>2.35</v>
      </c>
      <c r="E20" s="15">
        <f>IFERROR(ROUND(IF(B20&lt;2,"n/a",(IF(C20&lt;=25%,"n/a",AVERAGE(I3:I17)))),2),"n/a")</f>
        <v>1.82</v>
      </c>
      <c r="F20" s="10">
        <f>IFERROR(ROUND(MEDIAN(H3:H17),2),"")</f>
        <v>1.9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1.82</v>
      </c>
    </row>
    <row r="23" spans="1:9" x14ac:dyDescent="0.25">
      <c r="G23" s="13" t="s">
        <v>5</v>
      </c>
      <c r="H23" s="14">
        <f>ROUND(H22,2)*D3</f>
        <v>1092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16</v>
      </c>
      <c r="B3" s="41" t="s">
        <v>47</v>
      </c>
      <c r="C3" s="43" t="s">
        <v>31</v>
      </c>
      <c r="D3" s="46">
        <v>190.75</v>
      </c>
      <c r="E3" s="47">
        <f>IF(C20&lt;=25%,D20,MIN(E20:F20))</f>
        <v>6.21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7.8</v>
      </c>
      <c r="I7" s="17">
        <f t="shared" si="0"/>
        <v>7.8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5.7176950040510839</v>
      </c>
      <c r="B20" s="8">
        <f>COUNT(H3:H17)</f>
        <v>6</v>
      </c>
      <c r="C20" s="9">
        <f>IF(B20&lt;2,"n/a",(A20/D20))</f>
        <v>0.70501787966104612</v>
      </c>
      <c r="D20" s="10">
        <f>IFERROR(ROUND(AVERAGE(H3:H17),2),"")</f>
        <v>8.11</v>
      </c>
      <c r="E20" s="15">
        <f>IFERROR(ROUND(IF(B20&lt;2,"n/a",(IF(C20&lt;=25%,"n/a",AVERAGE(I3:I17)))),2),"n/a")</f>
        <v>6.21</v>
      </c>
      <c r="F20" s="10">
        <f>IFERROR(ROUND(MEDIAN(H3:H17),2),"")</f>
        <v>8.4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6.21</v>
      </c>
    </row>
    <row r="23" spans="1:9" x14ac:dyDescent="0.25">
      <c r="G23" s="13" t="s">
        <v>5</v>
      </c>
      <c r="H23" s="14">
        <f>ROUND(H22,2)*D3</f>
        <v>1184.5574999999999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17</v>
      </c>
      <c r="B3" s="41" t="s">
        <v>48</v>
      </c>
      <c r="C3" s="43" t="s">
        <v>31</v>
      </c>
      <c r="D3" s="46">
        <v>3757.2</v>
      </c>
      <c r="E3" s="47">
        <f>IF(C20&lt;=25%,D20,MIN(E20:F20))</f>
        <v>0.55000000000000004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0.77</v>
      </c>
      <c r="I4" s="17">
        <f t="shared" ref="I4:I17" si="0">IF(H4="","",(IF($C$20&lt;25%,"n/a",IF(H4&lt;=($D$20+$A$20),H4,"Descartado"))))</f>
        <v>0.77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2.1928679850825499</v>
      </c>
      <c r="B20" s="8">
        <f>COUNT(H3:H17)</f>
        <v>6</v>
      </c>
      <c r="C20" s="9">
        <f>IF(B20&lt;2,"n/a",(A20/D20))</f>
        <v>1.1188101964706887</v>
      </c>
      <c r="D20" s="10">
        <f>IFERROR(ROUND(AVERAGE(H3:H17),2),"")</f>
        <v>1.96</v>
      </c>
      <c r="E20" s="15">
        <f>IFERROR(ROUND(IF(B20&lt;2,"n/a",(IF(C20&lt;=25%,"n/a",AVERAGE(I3:I17)))),2),"n/a")</f>
        <v>0.55000000000000004</v>
      </c>
      <c r="F20" s="10">
        <f>IFERROR(ROUND(MEDIAN(H3:H17),2),"")</f>
        <v>0.7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0.55000000000000004</v>
      </c>
    </row>
    <row r="23" spans="1:9" x14ac:dyDescent="0.25">
      <c r="G23" s="13" t="s">
        <v>5</v>
      </c>
      <c r="H23" s="14">
        <f>ROUND(H22,2)*D3</f>
        <v>2066.46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18</v>
      </c>
      <c r="B3" s="41" t="s">
        <v>49</v>
      </c>
      <c r="C3" s="43" t="s">
        <v>31</v>
      </c>
      <c r="D3" s="46">
        <v>374.97</v>
      </c>
      <c r="E3" s="47">
        <f>IF(C20&lt;=25%,D20,MIN(E20:F20))</f>
        <v>5.5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4.26</v>
      </c>
      <c r="I7" s="17">
        <f t="shared" si="0"/>
        <v>4.26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5.934853776171396</v>
      </c>
      <c r="B20" s="8">
        <f>COUNT(H3:H17)</f>
        <v>6</v>
      </c>
      <c r="C20" s="9">
        <f>IF(B20&lt;2,"n/a",(A20/D20))</f>
        <v>0.78920927874619629</v>
      </c>
      <c r="D20" s="10">
        <f>IFERROR(ROUND(AVERAGE(H3:H17),2),"")</f>
        <v>7.52</v>
      </c>
      <c r="E20" s="15">
        <f>IFERROR(ROUND(IF(B20&lt;2,"n/a",(IF(C20&lt;=25%,"n/a",AVERAGE(I3:I17)))),2),"n/a")</f>
        <v>5.5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5.5</v>
      </c>
    </row>
    <row r="23" spans="1:9" x14ac:dyDescent="0.25">
      <c r="G23" s="13" t="s">
        <v>5</v>
      </c>
      <c r="H23" s="14">
        <f>ROUND(H22,2)*D3</f>
        <v>2062.335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19</v>
      </c>
      <c r="B3" s="41" t="s">
        <v>50</v>
      </c>
      <c r="C3" s="43" t="s">
        <v>31</v>
      </c>
      <c r="D3" s="46">
        <v>103.69</v>
      </c>
      <c r="E3" s="47">
        <f>IF(C20&lt;=25%,D20,MIN(E20:F20))</f>
        <v>7.54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14.46</v>
      </c>
      <c r="I7" s="17">
        <f t="shared" si="0"/>
        <v>14.46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6.2652496397381956</v>
      </c>
      <c r="B20" s="8">
        <f>COUNT(H3:H17)</f>
        <v>6</v>
      </c>
      <c r="C20" s="9">
        <f>IF(B20&lt;2,"n/a",(A20/D20))</f>
        <v>0.6795281604922121</v>
      </c>
      <c r="D20" s="10">
        <f>IFERROR(ROUND(AVERAGE(H3:H17),2),"")</f>
        <v>9.2200000000000006</v>
      </c>
      <c r="E20" s="15">
        <f>IFERROR(ROUND(IF(B20&lt;2,"n/a",(IF(C20&lt;=25%,"n/a",AVERAGE(I3:I17)))),2),"n/a")</f>
        <v>7.54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7.54</v>
      </c>
    </row>
    <row r="23" spans="1:9" x14ac:dyDescent="0.25">
      <c r="G23" s="13" t="s">
        <v>5</v>
      </c>
      <c r="H23" s="14">
        <f>ROUND(H22,2)*D3</f>
        <v>781.82259999999997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2</v>
      </c>
      <c r="B3" s="41" t="s">
        <v>33</v>
      </c>
      <c r="C3" s="43" t="s">
        <v>31</v>
      </c>
      <c r="D3" s="46">
        <v>65</v>
      </c>
      <c r="E3" s="47">
        <f>IF(C20&lt;=25%,D20,MIN(E20:F20))</f>
        <v>6.5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9.23</v>
      </c>
      <c r="I7" s="17">
        <f t="shared" si="0"/>
        <v>9.23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5.7318726529789537</v>
      </c>
      <c r="B20" s="8">
        <f>COUNT(H3:H17)</f>
        <v>6</v>
      </c>
      <c r="C20" s="9">
        <f>IF(B20&lt;2,"n/a",(A20/D20))</f>
        <v>0.68645181472801842</v>
      </c>
      <c r="D20" s="10">
        <f>IFERROR(ROUND(AVERAGE(H3:H17),2),"")</f>
        <v>8.35</v>
      </c>
      <c r="E20" s="15">
        <f>IFERROR(ROUND(IF(B20&lt;2,"n/a",(IF(C20&lt;=25%,"n/a",AVERAGE(I3:I17)))),2),"n/a")</f>
        <v>6.5</v>
      </c>
      <c r="F20" s="10">
        <f>IFERROR(ROUND(MEDIAN(H3:H17),2),"")</f>
        <v>9.1199999999999992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6.5</v>
      </c>
    </row>
    <row r="23" spans="1:9" x14ac:dyDescent="0.25">
      <c r="G23" s="13" t="s">
        <v>5</v>
      </c>
      <c r="H23" s="14">
        <f>ROUND(H22,2)*D3</f>
        <v>422.5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20</v>
      </c>
      <c r="B3" s="41" t="s">
        <v>51</v>
      </c>
      <c r="C3" s="43" t="s">
        <v>31</v>
      </c>
      <c r="D3" s="46">
        <v>1460</v>
      </c>
      <c r="E3" s="47">
        <f>IF(C20&lt;=25%,D20,MIN(E20:F20))</f>
        <v>0.73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1.5</v>
      </c>
      <c r="I4" s="17">
        <f t="shared" ref="I4:I17" si="0">IF(H4="","",(IF($C$20&lt;25%,"n/a",IF(H4&lt;=($D$20+$A$20),H4,"Descartado"))))</f>
        <v>1.5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2.1334166650391264</v>
      </c>
      <c r="B20" s="8">
        <f>COUNT(H3:H17)</f>
        <v>6</v>
      </c>
      <c r="C20" s="9">
        <f>IF(B20&lt;2,"n/a",(A20/D20))</f>
        <v>1.0256810889611185</v>
      </c>
      <c r="D20" s="10">
        <f>IFERROR(ROUND(AVERAGE(H3:H17),2),"")</f>
        <v>2.08</v>
      </c>
      <c r="E20" s="15">
        <f>IFERROR(ROUND(IF(B20&lt;2,"n/a",(IF(C20&lt;=25%,"n/a",AVERAGE(I3:I17)))),2),"n/a")</f>
        <v>0.73</v>
      </c>
      <c r="F20" s="10">
        <f>IFERROR(ROUND(MEDIAN(H3:H17),2),"")</f>
        <v>1.07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0.73</v>
      </c>
    </row>
    <row r="23" spans="1:9" x14ac:dyDescent="0.25">
      <c r="G23" s="13" t="s">
        <v>5</v>
      </c>
      <c r="H23" s="14">
        <f>ROUND(H22,2)*D3</f>
        <v>1065.8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48">
        <v>21</v>
      </c>
      <c r="B3" s="41" t="s">
        <v>52</v>
      </c>
      <c r="C3" s="43" t="s">
        <v>31</v>
      </c>
      <c r="D3" s="46">
        <v>104</v>
      </c>
      <c r="E3" s="47">
        <f>IF(C20&lt;=25%,D20,MIN(E20:F20))</f>
        <v>7.73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15.38</v>
      </c>
      <c r="I7" s="17">
        <f t="shared" si="0"/>
        <v>15.38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6.4282180900831065</v>
      </c>
      <c r="B20" s="8">
        <f>COUNT(H3:H17)</f>
        <v>6</v>
      </c>
      <c r="C20" s="9">
        <f>IF(B20&lt;2,"n/a",(A20/D20))</f>
        <v>0.68531109702378523</v>
      </c>
      <c r="D20" s="10">
        <f>IFERROR(ROUND(AVERAGE(H3:H17),2),"")</f>
        <v>9.3800000000000008</v>
      </c>
      <c r="E20" s="15">
        <f>IFERROR(ROUND(IF(B20&lt;2,"n/a",(IF(C20&lt;=25%,"n/a",AVERAGE(I3:I17)))),2),"n/a")</f>
        <v>7.73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7.73</v>
      </c>
    </row>
    <row r="23" spans="1:9" x14ac:dyDescent="0.25">
      <c r="G23" s="13" t="s">
        <v>5</v>
      </c>
      <c r="H23" s="14">
        <f>ROUND(H22,2)*D3</f>
        <v>803.92000000000007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48">
        <v>22</v>
      </c>
      <c r="B3" s="41" t="s">
        <v>53</v>
      </c>
      <c r="C3" s="43" t="s">
        <v>31</v>
      </c>
      <c r="D3" s="46">
        <v>120</v>
      </c>
      <c r="E3" s="47">
        <f>IF(C20&lt;=25%,D20,MIN(E20:F20))</f>
        <v>7.32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13.33</v>
      </c>
      <c r="I7" s="17">
        <f t="shared" si="0"/>
        <v>13.33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6.090863095306811</v>
      </c>
      <c r="B20" s="8">
        <f>COUNT(H3:H17)</f>
        <v>6</v>
      </c>
      <c r="C20" s="9">
        <f>IF(B20&lt;2,"n/a",(A20/D20))</f>
        <v>0.67451418552677866</v>
      </c>
      <c r="D20" s="10">
        <f>IFERROR(ROUND(AVERAGE(H3:H17),2),"")</f>
        <v>9.0299999999999994</v>
      </c>
      <c r="E20" s="15">
        <f>IFERROR(ROUND(IF(B20&lt;2,"n/a",(IF(C20&lt;=25%,"n/a",AVERAGE(I3:I17)))),2),"n/a")</f>
        <v>7.32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7.32</v>
      </c>
    </row>
    <row r="23" spans="1:9" x14ac:dyDescent="0.25">
      <c r="G23" s="13" t="s">
        <v>5</v>
      </c>
      <c r="H23" s="14">
        <f>ROUND(H22,2)*D3</f>
        <v>878.40000000000009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48">
        <v>23</v>
      </c>
      <c r="B3" s="41" t="s">
        <v>54</v>
      </c>
      <c r="C3" s="43" t="s">
        <v>31</v>
      </c>
      <c r="D3" s="46">
        <v>300</v>
      </c>
      <c r="E3" s="47">
        <f>IF(C20&lt;=25%,D20,MIN(E20:F20))</f>
        <v>5.72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5.33</v>
      </c>
      <c r="I7" s="17">
        <f t="shared" si="0"/>
        <v>5.33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5.8324224398936853</v>
      </c>
      <c r="B20" s="8">
        <f>COUNT(H3:H17)</f>
        <v>6</v>
      </c>
      <c r="C20" s="9">
        <f>IF(B20&lt;2,"n/a",(A20/D20))</f>
        <v>0.75745745972645262</v>
      </c>
      <c r="D20" s="10">
        <f>IFERROR(ROUND(AVERAGE(H3:H17),2),"")</f>
        <v>7.7</v>
      </c>
      <c r="E20" s="15">
        <f>IFERROR(ROUND(IF(B20&lt;2,"n/a",(IF(C20&lt;=25%,"n/a",AVERAGE(I3:I17)))),2),"n/a")</f>
        <v>5.72</v>
      </c>
      <c r="F20" s="10">
        <f>IFERROR(ROUND(MEDIAN(H3:H17),2),"")</f>
        <v>7.17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5.72</v>
      </c>
    </row>
    <row r="23" spans="1:9" x14ac:dyDescent="0.25">
      <c r="G23" s="13" t="s">
        <v>5</v>
      </c>
      <c r="H23" s="14">
        <f>ROUND(H22,2)*D3</f>
        <v>1716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48">
        <v>24</v>
      </c>
      <c r="B3" s="41" t="s">
        <v>55</v>
      </c>
      <c r="C3" s="43" t="s">
        <v>31</v>
      </c>
      <c r="D3" s="46">
        <v>196.5</v>
      </c>
      <c r="E3" s="47">
        <f>IF(C20&lt;=25%,D20,MIN(E20:F20))</f>
        <v>6.79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10.68</v>
      </c>
      <c r="I7" s="17">
        <f t="shared" si="0"/>
        <v>10.68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5.8064586781938718</v>
      </c>
      <c r="B20" s="8">
        <f>COUNT(H3:H17)</f>
        <v>6</v>
      </c>
      <c r="C20" s="9">
        <f>IF(B20&lt;2,"n/a",(A20/D20))</f>
        <v>0.67595560863723769</v>
      </c>
      <c r="D20" s="10">
        <f>IFERROR(ROUND(AVERAGE(H3:H17),2),"")</f>
        <v>8.59</v>
      </c>
      <c r="E20" s="15">
        <f>IFERROR(ROUND(IF(B20&lt;2,"n/a",(IF(C20&lt;=25%,"n/a",AVERAGE(I3:I17)))),2),"n/a")</f>
        <v>6.79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6.79</v>
      </c>
    </row>
    <row r="23" spans="1:9" x14ac:dyDescent="0.25">
      <c r="G23" s="13" t="s">
        <v>5</v>
      </c>
      <c r="H23" s="14">
        <f>ROUND(H22,2)*D3</f>
        <v>1334.2349999999999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48">
        <v>25</v>
      </c>
      <c r="B3" s="41" t="s">
        <v>56</v>
      </c>
      <c r="C3" s="43" t="s">
        <v>31</v>
      </c>
      <c r="D3" s="46">
        <v>300</v>
      </c>
      <c r="E3" s="47">
        <f>IF(C20&lt;=25%,D20,MIN(E20:F20))</f>
        <v>5.72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5.33</v>
      </c>
      <c r="I7" s="17">
        <f t="shared" si="0"/>
        <v>5.33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5.8324224398936853</v>
      </c>
      <c r="B20" s="8">
        <f>COUNT(H3:H17)</f>
        <v>6</v>
      </c>
      <c r="C20" s="9">
        <f>IF(B20&lt;2,"n/a",(A20/D20))</f>
        <v>0.75745745972645262</v>
      </c>
      <c r="D20" s="10">
        <f>IFERROR(ROUND(AVERAGE(H3:H17),2),"")</f>
        <v>7.7</v>
      </c>
      <c r="E20" s="15">
        <f>IFERROR(ROUND(IF(B20&lt;2,"n/a",(IF(C20&lt;=25%,"n/a",AVERAGE(I3:I17)))),2),"n/a")</f>
        <v>5.72</v>
      </c>
      <c r="F20" s="10">
        <f>IFERROR(ROUND(MEDIAN(H3:H17),2),"")</f>
        <v>7.17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5.72</v>
      </c>
    </row>
    <row r="23" spans="1:9" x14ac:dyDescent="0.25">
      <c r="G23" s="13" t="s">
        <v>5</v>
      </c>
      <c r="H23" s="14">
        <f>ROUND(H22,2)*D3</f>
        <v>1716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48">
        <v>26</v>
      </c>
      <c r="B3" s="41" t="s">
        <v>57</v>
      </c>
      <c r="C3" s="43" t="s">
        <v>31</v>
      </c>
      <c r="D3" s="46">
        <v>210</v>
      </c>
      <c r="E3" s="47">
        <f>IF(C20&lt;=25%,D20,MIN(E20:F20))</f>
        <v>6.17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7.61</v>
      </c>
      <c r="I7" s="17">
        <f t="shared" si="0"/>
        <v>7.61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5.7202944076304307</v>
      </c>
      <c r="B20" s="8">
        <f>COUNT(H3:H17)</f>
        <v>6</v>
      </c>
      <c r="C20" s="9">
        <f>IF(B20&lt;2,"n/a",(A20/D20))</f>
        <v>0.70795722866713251</v>
      </c>
      <c r="D20" s="10">
        <f>IFERROR(ROUND(AVERAGE(H3:H17),2),"")</f>
        <v>8.08</v>
      </c>
      <c r="E20" s="15">
        <f>IFERROR(ROUND(IF(B20&lt;2,"n/a",(IF(C20&lt;=25%,"n/a",AVERAGE(I3:I17)))),2),"n/a")</f>
        <v>6.17</v>
      </c>
      <c r="F20" s="10">
        <f>IFERROR(ROUND(MEDIAN(H3:H17),2),"")</f>
        <v>8.31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6.17</v>
      </c>
    </row>
    <row r="23" spans="1:9" x14ac:dyDescent="0.25">
      <c r="G23" s="13" t="s">
        <v>5</v>
      </c>
      <c r="H23" s="14">
        <f>ROUND(H22,2)*D3</f>
        <v>1295.7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</row>
    <row r="3" spans="1:9" x14ac:dyDescent="0.25">
      <c r="A3" s="48">
        <v>27</v>
      </c>
      <c r="B3" s="41" t="s">
        <v>58</v>
      </c>
      <c r="C3" s="43" t="s">
        <v>31</v>
      </c>
      <c r="D3" s="46">
        <v>156.69999999999999</v>
      </c>
      <c r="E3" s="47">
        <f>IF(C20&lt;=25%,D20,MIN(E20:F20))</f>
        <v>7.33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13.4</v>
      </c>
      <c r="I7" s="17">
        <f t="shared" si="0"/>
        <v>13.4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12</v>
      </c>
      <c r="B19" s="7" t="s">
        <v>13</v>
      </c>
      <c r="C19" s="7" t="s">
        <v>23</v>
      </c>
      <c r="D19" s="7" t="s">
        <v>14</v>
      </c>
      <c r="E19" s="7" t="s">
        <v>15</v>
      </c>
      <c r="F19" s="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6.1007971639691405</v>
      </c>
      <c r="B20" s="8">
        <f>COUNT(H3:H17)</f>
        <v>6</v>
      </c>
      <c r="C20" s="9">
        <f>IF(B20&lt;2,"n/a",(A20/D20))</f>
        <v>0.67412123358775033</v>
      </c>
      <c r="D20" s="10">
        <f>IFERROR(ROUND(AVERAGE(H3:H17),2),"")</f>
        <v>9.0500000000000007</v>
      </c>
      <c r="E20" s="15">
        <f>IFERROR(ROUND(IF(B20&lt;2,"n/a",(IF(C20&lt;=25%,"n/a",AVERAGE(I3:I17)))),2),"n/a")</f>
        <v>7.33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7.33</v>
      </c>
    </row>
    <row r="23" spans="1:9" x14ac:dyDescent="0.25">
      <c r="G23" s="13" t="s">
        <v>5</v>
      </c>
      <c r="H23" s="14">
        <f>ROUND(H22,2)*D3</f>
        <v>1148.6109999999999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28</v>
      </c>
      <c r="B3" s="41" t="s">
        <v>59</v>
      </c>
      <c r="C3" s="43" t="s">
        <v>31</v>
      </c>
      <c r="D3" s="46">
        <v>960</v>
      </c>
      <c r="E3" s="47">
        <f>IF(C20&lt;=25%,D20,MIN(E20:F20))</f>
        <v>0.88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2.1</v>
      </c>
      <c r="I4" s="17">
        <f t="shared" ref="I4:I17" si="0">IF(H4="","",(IF($C$20&lt;25%,"n/a",IF(H4&lt;=($D$20+$A$20),H4,"Descartado"))))</f>
        <v>2.1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2.1149625686206996</v>
      </c>
      <c r="B20" s="8">
        <f>COUNT(H3:H17)</f>
        <v>6</v>
      </c>
      <c r="C20" s="9">
        <f>IF(B20&lt;2,"n/a",(A20/D20))</f>
        <v>0.97016631588105484</v>
      </c>
      <c r="D20" s="10">
        <f>IFERROR(ROUND(AVERAGE(H3:H17),2),"")</f>
        <v>2.1800000000000002</v>
      </c>
      <c r="E20" s="15">
        <f>IFERROR(ROUND(IF(B20&lt;2,"n/a",(IF(C20&lt;=25%,"n/a",AVERAGE(I3:I17)))),2),"n/a")</f>
        <v>0.88</v>
      </c>
      <c r="F20" s="10">
        <f>IFERROR(ROUND(MEDIAN(H3:H17),2),"")</f>
        <v>1.37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0.88</v>
      </c>
    </row>
    <row r="23" spans="1:9" x14ac:dyDescent="0.25">
      <c r="G23" s="13" t="s">
        <v>5</v>
      </c>
      <c r="H23" s="14">
        <f>ROUND(H22,2)*D3</f>
        <v>844.8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29</v>
      </c>
      <c r="B3" s="41" t="s">
        <v>60</v>
      </c>
      <c r="C3" s="43" t="s">
        <v>31</v>
      </c>
      <c r="D3" s="46">
        <v>215.34</v>
      </c>
      <c r="E3" s="47">
        <f>IF(C20&lt;=25%,D20,MIN(E20:F20))</f>
        <v>6.04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6.96</v>
      </c>
      <c r="I7" s="17">
        <f t="shared" si="0"/>
        <v>6.96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5.7371144905665972</v>
      </c>
      <c r="B20" s="8">
        <f>COUNT(H3:H17)</f>
        <v>6</v>
      </c>
      <c r="C20" s="9">
        <f>IF(B20&lt;2,"n/a",(A20/D20))</f>
        <v>0.71983870647008752</v>
      </c>
      <c r="D20" s="10">
        <f>IFERROR(ROUND(AVERAGE(H3:H17),2),"")</f>
        <v>7.97</v>
      </c>
      <c r="E20" s="15">
        <f>IFERROR(ROUND(IF(B20&lt;2,"n/a",(IF(C20&lt;=25%,"n/a",AVERAGE(I3:I17)))),2),"n/a")</f>
        <v>6.04</v>
      </c>
      <c r="F20" s="10">
        <f>IFERROR(ROUND(MEDIAN(H3:H17),2),"")</f>
        <v>7.98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6.04</v>
      </c>
    </row>
    <row r="23" spans="1:9" x14ac:dyDescent="0.25">
      <c r="G23" s="13" t="s">
        <v>5</v>
      </c>
      <c r="H23" s="14">
        <f>ROUND(H22,2)*D3</f>
        <v>1300.6536000000001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3</v>
      </c>
      <c r="B3" s="41" t="s">
        <v>34</v>
      </c>
      <c r="C3" s="43" t="s">
        <v>31</v>
      </c>
      <c r="D3" s="46">
        <v>200</v>
      </c>
      <c r="E3" s="47">
        <f>IF(C20&lt;=25%,D20,MIN(E20:F20))</f>
        <v>5.25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</v>
      </c>
      <c r="I7" s="17">
        <f t="shared" si="0"/>
        <v>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6.0935342062151143</v>
      </c>
      <c r="B20" s="8">
        <f>COUNT(H3:H17)</f>
        <v>6</v>
      </c>
      <c r="C20" s="9">
        <f>IF(B20&lt;2,"n/a",(A20/D20))</f>
        <v>0.83358881069974211</v>
      </c>
      <c r="D20" s="10">
        <f>IFERROR(ROUND(AVERAGE(H3:H17),2),"")</f>
        <v>7.31</v>
      </c>
      <c r="E20" s="15">
        <f>IFERROR(ROUND(IF(B20&lt;2,"n/a",(IF(C20&lt;=25%,"n/a",AVERAGE(I3:I17)))),2),"n/a")</f>
        <v>5.25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5.25</v>
      </c>
    </row>
    <row r="23" spans="1:9" x14ac:dyDescent="0.25">
      <c r="G23" s="13" t="s">
        <v>5</v>
      </c>
      <c r="H23" s="14">
        <f>ROUND(H22,2)*D3</f>
        <v>1050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30</v>
      </c>
      <c r="B3" s="41" t="s">
        <v>61</v>
      </c>
      <c r="C3" s="43" t="s">
        <v>31</v>
      </c>
      <c r="D3" s="46">
        <v>18.18</v>
      </c>
      <c r="E3" s="47">
        <f>IF(C20&lt;=25%,D20,MIN(E20:F20))</f>
        <v>8.17</v>
      </c>
      <c r="F3" s="47">
        <f>MIN(H3:H17)</f>
        <v>0.5</v>
      </c>
      <c r="G3" s="5" t="s">
        <v>139</v>
      </c>
      <c r="H3" s="16">
        <v>17.613</v>
      </c>
      <c r="I3" s="17">
        <f>IF(H3="","",(IF($C$20&lt;25%,"n/a",IF(H3&lt;=($D$20+$A$20),H3,"Descartado"))))</f>
        <v>17.613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77.069999999999993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28.701360471240577</v>
      </c>
      <c r="B20" s="8">
        <f>COUNT(H3:H17)</f>
        <v>6</v>
      </c>
      <c r="C20" s="9">
        <f>IF(B20&lt;2,"n/a",(A20/D20))</f>
        <v>1.4598860870417383</v>
      </c>
      <c r="D20" s="10">
        <f>IFERROR(ROUND(AVERAGE(H3:H17),2),"")</f>
        <v>19.66</v>
      </c>
      <c r="E20" s="15">
        <f>IFERROR(ROUND(IF(B20&lt;2,"n/a",(IF(C20&lt;=25%,"n/a",AVERAGE(I3:I17)))),2),"n/a")</f>
        <v>8.17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8.17</v>
      </c>
    </row>
    <row r="23" spans="1:9" x14ac:dyDescent="0.25">
      <c r="G23" s="13" t="s">
        <v>5</v>
      </c>
      <c r="H23" s="14">
        <f>ROUND(H22,2)*D3</f>
        <v>148.53059999999999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31</v>
      </c>
      <c r="B3" s="41" t="s">
        <v>61</v>
      </c>
      <c r="C3" s="43" t="s">
        <v>31</v>
      </c>
      <c r="D3" s="46">
        <v>60</v>
      </c>
      <c r="E3" s="47">
        <f>IF(C20&lt;=25%,D20,MIN(E20:F20))</f>
        <v>8.17</v>
      </c>
      <c r="F3" s="47">
        <f>MIN(H3:H17)</f>
        <v>0.5</v>
      </c>
      <c r="G3" s="5" t="s">
        <v>139</v>
      </c>
      <c r="H3" s="16">
        <v>17.613</v>
      </c>
      <c r="I3" s="17">
        <f>IF(H3="","",(IF($C$20&lt;25%,"n/a",IF(H3&lt;=($D$20+$A$20),H3,"Descartado"))))</f>
        <v>17.613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23.33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8.42320843896578</v>
      </c>
      <c r="B20" s="8">
        <f>COUNT(H3:H17)</f>
        <v>6</v>
      </c>
      <c r="C20" s="9">
        <f>IF(B20&lt;2,"n/a",(A20/D20))</f>
        <v>0.78721574195941879</v>
      </c>
      <c r="D20" s="10">
        <f>IFERROR(ROUND(AVERAGE(H3:H17),2),"")</f>
        <v>10.7</v>
      </c>
      <c r="E20" s="15">
        <f>IFERROR(ROUND(IF(B20&lt;2,"n/a",(IF(C20&lt;=25%,"n/a",AVERAGE(I3:I17)))),2),"n/a")</f>
        <v>8.17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8.17</v>
      </c>
    </row>
    <row r="23" spans="1:9" x14ac:dyDescent="0.25">
      <c r="G23" s="13" t="s">
        <v>5</v>
      </c>
      <c r="H23" s="14">
        <f>ROUND(H22,2)*D3</f>
        <v>490.2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32</v>
      </c>
      <c r="B3" s="41" t="s">
        <v>62</v>
      </c>
      <c r="C3" s="43" t="s">
        <v>31</v>
      </c>
      <c r="D3" s="46">
        <v>151.6</v>
      </c>
      <c r="E3" s="47">
        <f>IF(C20&lt;=25%,D20,MIN(E20:F20))</f>
        <v>6.5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9.23</v>
      </c>
      <c r="I7" s="17">
        <f t="shared" si="0"/>
        <v>9.23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5.7318726529789537</v>
      </c>
      <c r="B20" s="8">
        <f>COUNT(H3:H17)</f>
        <v>6</v>
      </c>
      <c r="C20" s="9">
        <f>IF(B20&lt;2,"n/a",(A20/D20))</f>
        <v>0.68645181472801842</v>
      </c>
      <c r="D20" s="10">
        <f>IFERROR(ROUND(AVERAGE(H3:H17),2),"")</f>
        <v>8.35</v>
      </c>
      <c r="E20" s="15">
        <f>IFERROR(ROUND(IF(B20&lt;2,"n/a",(IF(C20&lt;=25%,"n/a",AVERAGE(I3:I17)))),2),"n/a")</f>
        <v>6.5</v>
      </c>
      <c r="F20" s="10">
        <f>IFERROR(ROUND(MEDIAN(H3:H17),2),"")</f>
        <v>9.1199999999999992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6.5</v>
      </c>
    </row>
    <row r="23" spans="1:9" x14ac:dyDescent="0.25">
      <c r="G23" s="13" t="s">
        <v>5</v>
      </c>
      <c r="H23" s="14">
        <f>ROUND(H22,2)*D3</f>
        <v>985.4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33</v>
      </c>
      <c r="B3" s="41" t="s">
        <v>63</v>
      </c>
      <c r="C3" s="43" t="s">
        <v>31</v>
      </c>
      <c r="D3" s="46">
        <v>2000</v>
      </c>
      <c r="E3" s="47">
        <f>IF(C20&lt;=25%,D20,MIN(E20:F20))</f>
        <v>0.62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1.05</v>
      </c>
      <c r="I4" s="17">
        <f t="shared" ref="I4:I17" si="0">IF(H4="","",(IF($C$20&lt;25%,"n/a",IF(H4&lt;=($D$20+$A$20),H4,"Descartado"))))</f>
        <v>1.05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2.1654137402969131</v>
      </c>
      <c r="B20" s="8">
        <f>COUNT(H3:H17)</f>
        <v>6</v>
      </c>
      <c r="C20" s="9">
        <f>IF(B20&lt;2,"n/a",(A20/D20))</f>
        <v>1.0827068701484566</v>
      </c>
      <c r="D20" s="10">
        <f>IFERROR(ROUND(AVERAGE(H3:H17),2),"")</f>
        <v>2</v>
      </c>
      <c r="E20" s="15">
        <f>IFERROR(ROUND(IF(B20&lt;2,"n/a",(IF(C20&lt;=25%,"n/a",AVERAGE(I3:I17)))),2),"n/a")</f>
        <v>0.62</v>
      </c>
      <c r="F20" s="10">
        <f>IFERROR(ROUND(MEDIAN(H3:H17),2),"")</f>
        <v>0.84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0.62</v>
      </c>
    </row>
    <row r="23" spans="1:9" x14ac:dyDescent="0.25">
      <c r="G23" s="13" t="s">
        <v>5</v>
      </c>
      <c r="H23" s="14">
        <f>ROUND(H22,2)*D3</f>
        <v>1240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34</v>
      </c>
      <c r="B3" s="41" t="s">
        <v>64</v>
      </c>
      <c r="C3" s="43" t="s">
        <v>31</v>
      </c>
      <c r="D3" s="46">
        <v>263.12</v>
      </c>
      <c r="E3" s="47">
        <f>IF(C20&lt;=25%,D20,MIN(E20:F20))</f>
        <v>5.72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5.32</v>
      </c>
      <c r="I7" s="17">
        <f t="shared" si="0"/>
        <v>5.32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5.8332366393122523</v>
      </c>
      <c r="B20" s="8">
        <f>COUNT(H3:H17)</f>
        <v>6</v>
      </c>
      <c r="C20" s="9">
        <f>IF(B20&lt;2,"n/a",(A20/D20))</f>
        <v>0.75756319991068211</v>
      </c>
      <c r="D20" s="10">
        <f>IFERROR(ROUND(AVERAGE(H3:H17),2),"")</f>
        <v>7.7</v>
      </c>
      <c r="E20" s="15">
        <f>IFERROR(ROUND(IF(B20&lt;2,"n/a",(IF(C20&lt;=25%,"n/a",AVERAGE(I3:I17)))),2),"n/a")</f>
        <v>5.72</v>
      </c>
      <c r="F20" s="10">
        <f>IFERROR(ROUND(MEDIAN(H3:H17),2),"")</f>
        <v>7.16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5.72</v>
      </c>
    </row>
    <row r="23" spans="1:9" x14ac:dyDescent="0.25">
      <c r="G23" s="13" t="s">
        <v>5</v>
      </c>
      <c r="H23" s="14">
        <f>ROUND(H22,2)*D3</f>
        <v>1505.0463999999999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35</v>
      </c>
      <c r="B3" s="41" t="s">
        <v>65</v>
      </c>
      <c r="C3" s="43" t="s">
        <v>31</v>
      </c>
      <c r="D3" s="46">
        <v>155</v>
      </c>
      <c r="E3" s="47">
        <f>IF(C20&lt;=25%,D20,MIN(E20:F20))</f>
        <v>6.59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9.67</v>
      </c>
      <c r="I7" s="17">
        <f t="shared" si="0"/>
        <v>9.67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5.7481687958018171</v>
      </c>
      <c r="B20" s="8">
        <f>COUNT(H3:H17)</f>
        <v>6</v>
      </c>
      <c r="C20" s="9">
        <f>IF(B20&lt;2,"n/a",(A20/D20))</f>
        <v>0.68268037954890937</v>
      </c>
      <c r="D20" s="10">
        <f>IFERROR(ROUND(AVERAGE(H3:H17),2),"")</f>
        <v>8.42</v>
      </c>
      <c r="E20" s="15">
        <f>IFERROR(ROUND(IF(B20&lt;2,"n/a",(IF(C20&lt;=25%,"n/a",AVERAGE(I3:I17)))),2),"n/a")</f>
        <v>6.59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6.59</v>
      </c>
    </row>
    <row r="23" spans="1:9" x14ac:dyDescent="0.25">
      <c r="G23" s="13" t="s">
        <v>5</v>
      </c>
      <c r="H23" s="14">
        <f>ROUND(H22,2)*D3</f>
        <v>1021.4499999999999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36</v>
      </c>
      <c r="B3" s="41" t="s">
        <v>66</v>
      </c>
      <c r="C3" s="43" t="s">
        <v>31</v>
      </c>
      <c r="D3" s="46">
        <v>257.64999999999998</v>
      </c>
      <c r="E3" s="47">
        <f>IF(C20&lt;=25%,D20,MIN(E20:F20))</f>
        <v>5.82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5.82</v>
      </c>
      <c r="I7" s="17">
        <f t="shared" si="0"/>
        <v>5.82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5.7959101426413548</v>
      </c>
      <c r="B20" s="8">
        <f>COUNT(H3:H17)</f>
        <v>6</v>
      </c>
      <c r="C20" s="9">
        <f>IF(B20&lt;2,"n/a",(A20/D20))</f>
        <v>0.74497559674053404</v>
      </c>
      <c r="D20" s="10">
        <f>IFERROR(ROUND(AVERAGE(H3:H17),2),"")</f>
        <v>7.78</v>
      </c>
      <c r="E20" s="15">
        <f>IFERROR(ROUND(IF(B20&lt;2,"n/a",(IF(C20&lt;=25%,"n/a",AVERAGE(I3:I17)))),2),"n/a")</f>
        <v>5.82</v>
      </c>
      <c r="F20" s="10">
        <f>IFERROR(ROUND(MEDIAN(H3:H17),2),"")</f>
        <v>7.41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5.82</v>
      </c>
    </row>
    <row r="23" spans="1:9" x14ac:dyDescent="0.25">
      <c r="G23" s="13" t="s">
        <v>5</v>
      </c>
      <c r="H23" s="14">
        <f>ROUND(H22,2)*D3</f>
        <v>1499.5229999999999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37</v>
      </c>
      <c r="B3" s="41" t="s">
        <v>67</v>
      </c>
      <c r="C3" s="43" t="s">
        <v>31</v>
      </c>
      <c r="D3" s="46">
        <v>2832.4</v>
      </c>
      <c r="E3" s="47">
        <f>IF(C20&lt;=25%,D20,MIN(E20:F20))</f>
        <v>0.56000000000000005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0.81</v>
      </c>
      <c r="I4" s="17">
        <f t="shared" ref="I4:I17" si="0">IF(H4="","",(IF($C$20&lt;25%,"n/a",IF(H4&lt;=($D$20+$A$20),H4,"Descartado"))))</f>
        <v>0.81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2.1886015321813761</v>
      </c>
      <c r="B20" s="8">
        <f>COUNT(H3:H17)</f>
        <v>6</v>
      </c>
      <c r="C20" s="9">
        <f>IF(B20&lt;2,"n/a",(A20/D20))</f>
        <v>1.1166334347864164</v>
      </c>
      <c r="D20" s="10">
        <f>IFERROR(ROUND(AVERAGE(H3:H17),2),"")</f>
        <v>1.96</v>
      </c>
      <c r="E20" s="15">
        <f>IFERROR(ROUND(IF(B20&lt;2,"n/a",(IF(C20&lt;=25%,"n/a",AVERAGE(I3:I17)))),2),"n/a")</f>
        <v>0.56000000000000005</v>
      </c>
      <c r="F20" s="10">
        <f>IFERROR(ROUND(MEDIAN(H3:H17),2),"")</f>
        <v>0.72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0.56000000000000005</v>
      </c>
    </row>
    <row r="23" spans="1:9" x14ac:dyDescent="0.25">
      <c r="G23" s="13" t="s">
        <v>5</v>
      </c>
      <c r="H23" s="14">
        <f>ROUND(H22,2)*D3</f>
        <v>1586.1440000000002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38</v>
      </c>
      <c r="B3" s="41" t="s">
        <v>68</v>
      </c>
      <c r="C3" s="43" t="s">
        <v>31</v>
      </c>
      <c r="D3" s="46">
        <v>146</v>
      </c>
      <c r="E3" s="47">
        <f>IF(C20&lt;=25%,D20,MIN(E20:F20))</f>
        <v>6.84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10.95</v>
      </c>
      <c r="I7" s="17">
        <f t="shared" si="0"/>
        <v>10.95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5.8268869660313705</v>
      </c>
      <c r="B20" s="8">
        <f>COUNT(H3:H17)</f>
        <v>6</v>
      </c>
      <c r="C20" s="9">
        <f>IF(B20&lt;2,"n/a",(A20/D20))</f>
        <v>0.6744082136610382</v>
      </c>
      <c r="D20" s="10">
        <f>IFERROR(ROUND(AVERAGE(H3:H17),2),"")</f>
        <v>8.64</v>
      </c>
      <c r="E20" s="15">
        <f>IFERROR(ROUND(IF(B20&lt;2,"n/a",(IF(C20&lt;=25%,"n/a",AVERAGE(I3:I17)))),2),"n/a")</f>
        <v>6.84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6.84</v>
      </c>
    </row>
    <row r="23" spans="1:9" x14ac:dyDescent="0.25">
      <c r="G23" s="13" t="s">
        <v>5</v>
      </c>
      <c r="H23" s="14">
        <f>ROUND(H22,2)*D3</f>
        <v>998.64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39</v>
      </c>
      <c r="B3" s="41" t="s">
        <v>69</v>
      </c>
      <c r="C3" s="43" t="s">
        <v>31</v>
      </c>
      <c r="D3" s="46">
        <v>234.24</v>
      </c>
      <c r="E3" s="47">
        <f>IF(C20&lt;=25%,D20,MIN(E20:F20))</f>
        <v>5.68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5.12</v>
      </c>
      <c r="I7" s="17">
        <f t="shared" si="0"/>
        <v>5.12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5.8500951399960179</v>
      </c>
      <c r="B20" s="8">
        <f>COUNT(H3:H17)</f>
        <v>6</v>
      </c>
      <c r="C20" s="9">
        <f>IF(B20&lt;2,"n/a",(A20/D20))</f>
        <v>0.76272426857835962</v>
      </c>
      <c r="D20" s="10">
        <f>IFERROR(ROUND(AVERAGE(H3:H17),2),"")</f>
        <v>7.67</v>
      </c>
      <c r="E20" s="15">
        <f>IFERROR(ROUND(IF(B20&lt;2,"n/a",(IF(C20&lt;=25%,"n/a",AVERAGE(I3:I17)))),2),"n/a")</f>
        <v>5.68</v>
      </c>
      <c r="F20" s="10">
        <f>IFERROR(ROUND(MEDIAN(H3:H17),2),"")</f>
        <v>7.06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5.68</v>
      </c>
    </row>
    <row r="23" spans="1:9" x14ac:dyDescent="0.25">
      <c r="G23" s="13" t="s">
        <v>5</v>
      </c>
      <c r="H23" s="14">
        <f>ROUND(H22,2)*D3</f>
        <v>1330.4831999999999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4</v>
      </c>
      <c r="B3" s="41" t="s">
        <v>35</v>
      </c>
      <c r="C3" s="43" t="s">
        <v>31</v>
      </c>
      <c r="D3" s="46">
        <v>182</v>
      </c>
      <c r="E3" s="47">
        <f>IF(C20&lt;=25%,D20,MIN(E20:F20))</f>
        <v>5.31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3.3</v>
      </c>
      <c r="I7" s="17">
        <f t="shared" si="0"/>
        <v>3.3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6.0521660533340036</v>
      </c>
      <c r="B20" s="8">
        <f>COUNT(H3:H17)</f>
        <v>6</v>
      </c>
      <c r="C20" s="9">
        <f>IF(B20&lt;2,"n/a",(A20/D20))</f>
        <v>0.8223051702899461</v>
      </c>
      <c r="D20" s="10">
        <f>IFERROR(ROUND(AVERAGE(H3:H17),2),"")</f>
        <v>7.36</v>
      </c>
      <c r="E20" s="15">
        <f>IFERROR(ROUND(IF(B20&lt;2,"n/a",(IF(C20&lt;=25%,"n/a",AVERAGE(I3:I17)))),2),"n/a")</f>
        <v>5.31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5.31</v>
      </c>
    </row>
    <row r="23" spans="1:9" x14ac:dyDescent="0.25">
      <c r="G23" s="13" t="s">
        <v>5</v>
      </c>
      <c r="H23" s="14">
        <f>ROUND(H22,2)*D3</f>
        <v>966.42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40</v>
      </c>
      <c r="B3" s="41" t="s">
        <v>70</v>
      </c>
      <c r="C3" s="43" t="s">
        <v>31</v>
      </c>
      <c r="D3" s="46">
        <v>100</v>
      </c>
      <c r="E3" s="47">
        <f>IF(C20&lt;=25%,D20,MIN(E20:F20))</f>
        <v>7.05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12</v>
      </c>
      <c r="I7" s="17">
        <f t="shared" si="0"/>
        <v>12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5.9251838424438876</v>
      </c>
      <c r="B20" s="8">
        <f>COUNT(H3:H17)</f>
        <v>6</v>
      </c>
      <c r="C20" s="9">
        <f>IF(B20&lt;2,"n/a",(A20/D20))</f>
        <v>0.67255208200271144</v>
      </c>
      <c r="D20" s="10">
        <f>IFERROR(ROUND(AVERAGE(H3:H17),2),"")</f>
        <v>8.81</v>
      </c>
      <c r="E20" s="15">
        <f>IFERROR(ROUND(IF(B20&lt;2,"n/a",(IF(C20&lt;=25%,"n/a",AVERAGE(I3:I17)))),2),"n/a")</f>
        <v>7.05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7.05</v>
      </c>
    </row>
    <row r="23" spans="1:9" x14ac:dyDescent="0.25">
      <c r="G23" s="13" t="s">
        <v>5</v>
      </c>
      <c r="H23" s="14">
        <f>ROUND(H22,2)*D3</f>
        <v>705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7</v>
      </c>
      <c r="F2" s="25" t="s">
        <v>8</v>
      </c>
      <c r="G2" s="25" t="s">
        <v>9</v>
      </c>
      <c r="H2" s="25" t="s">
        <v>10</v>
      </c>
      <c r="I2" s="25" t="s">
        <v>11</v>
      </c>
    </row>
    <row r="3" spans="1:9" x14ac:dyDescent="0.25">
      <c r="A3" s="48">
        <v>41</v>
      </c>
      <c r="B3" s="41" t="s">
        <v>71</v>
      </c>
      <c r="C3" s="43" t="s">
        <v>31</v>
      </c>
      <c r="D3" s="46">
        <v>1000</v>
      </c>
      <c r="E3" s="47">
        <f>IF(C20&lt;=25%,D20,MIN(E20:F20))</f>
        <v>0.63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1.1000000000000001</v>
      </c>
      <c r="I4" s="17">
        <f t="shared" ref="I4:I17" si="0">IF(H4="","",(IF($C$20&lt;25%,"n/a",IF(H4&lt;=($D$20+$A$20),H4,"Descartado"))))</f>
        <v>1.1000000000000001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5" t="s">
        <v>12</v>
      </c>
      <c r="B19" s="25" t="s">
        <v>13</v>
      </c>
      <c r="C19" s="25" t="s">
        <v>23</v>
      </c>
      <c r="D19" s="25" t="s">
        <v>14</v>
      </c>
      <c r="E19" s="25" t="s">
        <v>15</v>
      </c>
      <c r="F19" s="25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2.1611108254784157</v>
      </c>
      <c r="B20" s="8">
        <f>COUNT(H3:H17)</f>
        <v>6</v>
      </c>
      <c r="C20" s="9">
        <f>IF(B20&lt;2,"n/a",(A20/D20))</f>
        <v>1.0751795151633909</v>
      </c>
      <c r="D20" s="10">
        <f>IFERROR(ROUND(AVERAGE(H3:H17),2),"")</f>
        <v>2.0099999999999998</v>
      </c>
      <c r="E20" s="15">
        <f>IFERROR(ROUND(IF(B20&lt;2,"n/a",(IF(C20&lt;=25%,"n/a",AVERAGE(I3:I17)))),2),"n/a")</f>
        <v>0.63</v>
      </c>
      <c r="F20" s="10">
        <f>IFERROR(ROUND(MEDIAN(H3:H17),2),"")</f>
        <v>0.87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0.63</v>
      </c>
    </row>
    <row r="23" spans="1:9" x14ac:dyDescent="0.25">
      <c r="G23" s="13" t="s">
        <v>5</v>
      </c>
      <c r="H23" s="14">
        <f>ROUND(H22,2)*D3</f>
        <v>630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42</v>
      </c>
      <c r="B3" s="41" t="s">
        <v>72</v>
      </c>
      <c r="C3" s="43" t="s">
        <v>31</v>
      </c>
      <c r="D3" s="46">
        <v>874.94</v>
      </c>
      <c r="E3" s="47">
        <f>IF(C20&lt;=25%,D20,MIN(E20:F20))</f>
        <v>0.76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1.6</v>
      </c>
      <c r="I4" s="17">
        <f t="shared" ref="I4:I17" si="0">IF(H4="","",(IF($C$20&lt;25%,"n/a",IF(H4&lt;=($D$20+$A$20),H4,"Descartado"))))</f>
        <v>1.6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2.1283953266878473</v>
      </c>
      <c r="B20" s="8">
        <f>COUNT(H3:H17)</f>
        <v>6</v>
      </c>
      <c r="C20" s="9">
        <f>IF(B20&lt;2,"n/a",(A20/D20))</f>
        <v>1.0183709697071039</v>
      </c>
      <c r="D20" s="10">
        <f>IFERROR(ROUND(AVERAGE(H3:H17),2),"")</f>
        <v>2.09</v>
      </c>
      <c r="E20" s="15">
        <f>IFERROR(ROUND(IF(B20&lt;2,"n/a",(IF(C20&lt;=25%,"n/a",AVERAGE(I3:I17)))),2),"n/a")</f>
        <v>0.76</v>
      </c>
      <c r="F20" s="10">
        <f>IFERROR(ROUND(MEDIAN(H3:H17),2),"")</f>
        <v>1.1200000000000001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0.76</v>
      </c>
    </row>
    <row r="23" spans="1:9" x14ac:dyDescent="0.25">
      <c r="G23" s="13" t="s">
        <v>5</v>
      </c>
      <c r="H23" s="14">
        <f>ROUND(H22,2)*D3</f>
        <v>664.95440000000008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43</v>
      </c>
      <c r="B3" s="41" t="s">
        <v>73</v>
      </c>
      <c r="C3" s="43" t="s">
        <v>31</v>
      </c>
      <c r="D3" s="46">
        <v>23.51</v>
      </c>
      <c r="E3" s="47">
        <f>IF(C20&lt;=25%,D20,MIN(E20:F20))</f>
        <v>8.17</v>
      </c>
      <c r="F3" s="47">
        <f>MIN(H3:H17)</f>
        <v>0.5</v>
      </c>
      <c r="G3" s="5" t="s">
        <v>139</v>
      </c>
      <c r="H3" s="16">
        <v>17.613</v>
      </c>
      <c r="I3" s="17">
        <f>IF(H3="","",(IF($C$20&lt;25%,"n/a",IF(H3&lt;=($D$20+$A$20),H3,"Descartado"))))</f>
        <v>17.613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38.28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13.554556626630612</v>
      </c>
      <c r="B20" s="8">
        <f>COUNT(H3:H17)</f>
        <v>6</v>
      </c>
      <c r="C20" s="9">
        <f>IF(B20&lt;2,"n/a",(A20/D20))</f>
        <v>1.0276388647938297</v>
      </c>
      <c r="D20" s="10">
        <f>IFERROR(ROUND(AVERAGE(H3:H17),2),"")</f>
        <v>13.19</v>
      </c>
      <c r="E20" s="15">
        <f>IFERROR(ROUND(IF(B20&lt;2,"n/a",(IF(C20&lt;=25%,"n/a",AVERAGE(I3:I17)))),2),"n/a")</f>
        <v>8.17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8.17</v>
      </c>
    </row>
    <row r="23" spans="1:9" x14ac:dyDescent="0.25">
      <c r="G23" s="13" t="s">
        <v>5</v>
      </c>
      <c r="H23" s="14">
        <f>ROUND(H22,2)*D3</f>
        <v>192.07670000000002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44</v>
      </c>
      <c r="B3" s="41" t="s">
        <v>74</v>
      </c>
      <c r="C3" s="43" t="s">
        <v>31</v>
      </c>
      <c r="D3" s="46">
        <v>317</v>
      </c>
      <c r="E3" s="47">
        <f>IF(C20&lt;=25%,D20,MIN(E20:F20))</f>
        <v>5.35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3.47</v>
      </c>
      <c r="I7" s="17">
        <f t="shared" si="0"/>
        <v>3.47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6.0297024524866529</v>
      </c>
      <c r="B20" s="8">
        <f>COUNT(H3:H17)</f>
        <v>6</v>
      </c>
      <c r="C20" s="9">
        <f>IF(B20&lt;2,"n/a",(A20/D20))</f>
        <v>0.81592726014704375</v>
      </c>
      <c r="D20" s="10">
        <f>IFERROR(ROUND(AVERAGE(H3:H17),2),"")</f>
        <v>7.39</v>
      </c>
      <c r="E20" s="15">
        <f>IFERROR(ROUND(IF(B20&lt;2,"n/a",(IF(C20&lt;=25%,"n/a",AVERAGE(I3:I17)))),2),"n/a")</f>
        <v>5.35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5.35</v>
      </c>
    </row>
    <row r="23" spans="1:9" x14ac:dyDescent="0.25">
      <c r="G23" s="13" t="s">
        <v>5</v>
      </c>
      <c r="H23" s="14">
        <f>ROUND(H22,2)*D3</f>
        <v>1695.9499999999998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45</v>
      </c>
      <c r="B3" s="41" t="s">
        <v>75</v>
      </c>
      <c r="C3" s="43" t="s">
        <v>31</v>
      </c>
      <c r="D3" s="46">
        <v>169</v>
      </c>
      <c r="E3" s="47">
        <f>IF(C20&lt;=25%,D20,MIN(E20:F20))</f>
        <v>5.95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6.5</v>
      </c>
      <c r="I7" s="17">
        <f t="shared" si="0"/>
        <v>6.5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5.7563847417587688</v>
      </c>
      <c r="B20" s="8">
        <f>COUNT(H3:H17)</f>
        <v>6</v>
      </c>
      <c r="C20" s="9">
        <f>IF(B20&lt;2,"n/a",(A20/D20))</f>
        <v>0.72865629642516061</v>
      </c>
      <c r="D20" s="10">
        <f>IFERROR(ROUND(AVERAGE(H3:H17),2),"")</f>
        <v>7.9</v>
      </c>
      <c r="E20" s="15">
        <f>IFERROR(ROUND(IF(B20&lt;2,"n/a",(IF(C20&lt;=25%,"n/a",AVERAGE(I3:I17)))),2),"n/a")</f>
        <v>5.95</v>
      </c>
      <c r="F20" s="10">
        <f>IFERROR(ROUND(MEDIAN(H3:H17),2),"")</f>
        <v>7.75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5.95</v>
      </c>
    </row>
    <row r="23" spans="1:9" x14ac:dyDescent="0.25">
      <c r="G23" s="13" t="s">
        <v>5</v>
      </c>
      <c r="H23" s="14">
        <f>ROUND(H22,2)*D3</f>
        <v>1005.5500000000001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46</v>
      </c>
      <c r="B3" s="41" t="s">
        <v>77</v>
      </c>
      <c r="C3" s="43" t="s">
        <v>31</v>
      </c>
      <c r="D3" s="46">
        <v>175.16</v>
      </c>
      <c r="E3" s="47">
        <f>IF(C20&lt;=25%,D20,MIN(E20:F20))</f>
        <v>5.56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4.5599999999999996</v>
      </c>
      <c r="I7" s="17">
        <f t="shared" si="0"/>
        <v>4.5599999999999996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5.9030537994626737</v>
      </c>
      <c r="B20" s="8">
        <f>COUNT(H3:H17)</f>
        <v>6</v>
      </c>
      <c r="C20" s="9">
        <f>IF(B20&lt;2,"n/a",(A20/D20))</f>
        <v>0.77979574629625803</v>
      </c>
      <c r="D20" s="10">
        <f>IFERROR(ROUND(AVERAGE(H3:H17),2),"")</f>
        <v>7.57</v>
      </c>
      <c r="E20" s="15">
        <f>IFERROR(ROUND(IF(B20&lt;2,"n/a",(IF(C20&lt;=25%,"n/a",AVERAGE(I3:I17)))),2),"n/a")</f>
        <v>5.56</v>
      </c>
      <c r="F20" s="10">
        <f>IFERROR(ROUND(MEDIAN(H3:H17),2),"")</f>
        <v>6.78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5.56</v>
      </c>
    </row>
    <row r="23" spans="1:9" x14ac:dyDescent="0.25">
      <c r="G23" s="13" t="s">
        <v>5</v>
      </c>
      <c r="H23" s="14">
        <f>ROUND(H22,2)*D3</f>
        <v>973.88959999999986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47</v>
      </c>
      <c r="B3" s="41" t="s">
        <v>76</v>
      </c>
      <c r="C3" s="43" t="s">
        <v>31</v>
      </c>
      <c r="D3" s="46">
        <v>250</v>
      </c>
      <c r="E3" s="47">
        <f>IF(C20&lt;=25%,D20,MIN(E20:F20))</f>
        <v>5.85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</v>
      </c>
      <c r="I7" s="17">
        <f t="shared" si="0"/>
        <v>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5.7841773201088689</v>
      </c>
      <c r="B20" s="8">
        <f>COUNT(H3:H17)</f>
        <v>6</v>
      </c>
      <c r="C20" s="9">
        <f>IF(B20&lt;2,"n/a",(A20/D20))</f>
        <v>0.74061169271560423</v>
      </c>
      <c r="D20" s="10">
        <f>IFERROR(ROUND(AVERAGE(H3:H17),2),"")</f>
        <v>7.81</v>
      </c>
      <c r="E20" s="15">
        <f>IFERROR(ROUND(IF(B20&lt;2,"n/a",(IF(C20&lt;=25%,"n/a",AVERAGE(I3:I17)))),2),"n/a")</f>
        <v>5.85</v>
      </c>
      <c r="F20" s="10">
        <f>IFERROR(ROUND(MEDIAN(H3:H17),2),"")</f>
        <v>7.5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5.85</v>
      </c>
    </row>
    <row r="23" spans="1:9" x14ac:dyDescent="0.25">
      <c r="G23" s="13" t="s">
        <v>5</v>
      </c>
      <c r="H23" s="14">
        <f>ROUND(H22,2)*D3</f>
        <v>1462.5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48</v>
      </c>
      <c r="B3" s="41" t="s">
        <v>78</v>
      </c>
      <c r="C3" s="43" t="s">
        <v>31</v>
      </c>
      <c r="D3" s="46">
        <v>105</v>
      </c>
      <c r="E3" s="47">
        <f>IF(C20&lt;=25%,D20,MIN(E20:F20))</f>
        <v>7.32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13.33</v>
      </c>
      <c r="I7" s="17">
        <f t="shared" si="0"/>
        <v>13.33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6.090863095306811</v>
      </c>
      <c r="B20" s="8">
        <f>COUNT(H3:H17)</f>
        <v>6</v>
      </c>
      <c r="C20" s="9">
        <f>IF(B20&lt;2,"n/a",(A20/D20))</f>
        <v>0.67451418552677866</v>
      </c>
      <c r="D20" s="10">
        <f>IFERROR(ROUND(AVERAGE(H3:H17),2),"")</f>
        <v>9.0299999999999994</v>
      </c>
      <c r="E20" s="15">
        <f>IFERROR(ROUND(IF(B20&lt;2,"n/a",(IF(C20&lt;=25%,"n/a",AVERAGE(I3:I17)))),2),"n/a")</f>
        <v>7.32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7.32</v>
      </c>
    </row>
    <row r="23" spans="1:9" x14ac:dyDescent="0.25">
      <c r="G23" s="13" t="s">
        <v>5</v>
      </c>
      <c r="H23" s="14">
        <f>ROUND(H22,2)*D3</f>
        <v>768.6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3" sqref="D3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49</v>
      </c>
      <c r="B3" s="41" t="s">
        <v>79</v>
      </c>
      <c r="C3" s="43" t="s">
        <v>31</v>
      </c>
      <c r="D3" s="46">
        <v>203.24</v>
      </c>
      <c r="E3" s="47">
        <f>IF(C20&lt;=25%,D20,MIN(E20:F20))</f>
        <v>6.03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6.89</v>
      </c>
      <c r="I7" s="17">
        <f t="shared" si="0"/>
        <v>6.89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5.7396547417429602</v>
      </c>
      <c r="B20" s="8">
        <f>COUNT(H3:H17)</f>
        <v>6</v>
      </c>
      <c r="C20" s="9">
        <f>IF(B20&lt;2,"n/a",(A20/D20))</f>
        <v>0.72106215348529656</v>
      </c>
      <c r="D20" s="10">
        <f>IFERROR(ROUND(AVERAGE(H3:H17),2),"")</f>
        <v>7.96</v>
      </c>
      <c r="E20" s="15">
        <f>IFERROR(ROUND(IF(B20&lt;2,"n/a",(IF(C20&lt;=25%,"n/a",AVERAGE(I3:I17)))),2),"n/a")</f>
        <v>6.03</v>
      </c>
      <c r="F20" s="10">
        <f>IFERROR(ROUND(MEDIAN(H3:H17),2),"")</f>
        <v>7.95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6.03</v>
      </c>
    </row>
    <row r="23" spans="1:9" x14ac:dyDescent="0.25">
      <c r="G23" s="13" t="s">
        <v>5</v>
      </c>
      <c r="H23" s="14">
        <f>ROUND(H22,2)*D3</f>
        <v>1225.5372000000002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5</v>
      </c>
      <c r="B3" s="41" t="s">
        <v>36</v>
      </c>
      <c r="C3" s="43" t="s">
        <v>31</v>
      </c>
      <c r="D3" s="46">
        <v>205.77</v>
      </c>
      <c r="E3" s="47">
        <f>IF(C20&lt;=25%,D20,MIN(E20:F20))</f>
        <v>5.23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2.9</v>
      </c>
      <c r="I7" s="17">
        <f t="shared" si="0"/>
        <v>2.9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6.1078070956256809</v>
      </c>
      <c r="B20" s="8">
        <f>COUNT(H3:H17)</f>
        <v>6</v>
      </c>
      <c r="C20" s="9">
        <f>IF(B20&lt;2,"n/a",(A20/D20))</f>
        <v>0.83668590351036731</v>
      </c>
      <c r="D20" s="10">
        <f>IFERROR(ROUND(AVERAGE(H3:H17),2),"")</f>
        <v>7.3</v>
      </c>
      <c r="E20" s="15">
        <f>IFERROR(ROUND(IF(B20&lt;2,"n/a",(IF(C20&lt;=25%,"n/a",AVERAGE(I3:I17)))),2),"n/a")</f>
        <v>5.23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5.23</v>
      </c>
    </row>
    <row r="23" spans="1:9" x14ac:dyDescent="0.25">
      <c r="G23" s="13" t="s">
        <v>5</v>
      </c>
      <c r="H23" s="14">
        <f>ROUND(H22,2)*D3</f>
        <v>1076.1771000000001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7</v>
      </c>
      <c r="F2" s="26" t="s">
        <v>8</v>
      </c>
      <c r="G2" s="26" t="s">
        <v>9</v>
      </c>
      <c r="H2" s="26" t="s">
        <v>10</v>
      </c>
      <c r="I2" s="26" t="s">
        <v>11</v>
      </c>
    </row>
    <row r="3" spans="1:9" x14ac:dyDescent="0.25">
      <c r="A3" s="48">
        <v>50</v>
      </c>
      <c r="B3" s="41" t="s">
        <v>80</v>
      </c>
      <c r="C3" s="43" t="s">
        <v>31</v>
      </c>
      <c r="D3" s="46">
        <v>1350</v>
      </c>
      <c r="E3" s="47">
        <f>IF(C20&lt;=25%,D20,MIN(E20:F20))</f>
        <v>0.74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1.55</v>
      </c>
      <c r="I4" s="17">
        <f t="shared" ref="I4:I17" si="0">IF(H4="","",(IF($C$20&lt;25%,"n/a",IF(H4&lt;=($D$20+$A$20),H4,"Descartado"))))</f>
        <v>1.55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12</v>
      </c>
      <c r="B19" s="26" t="s">
        <v>13</v>
      </c>
      <c r="C19" s="26" t="s">
        <v>23</v>
      </c>
      <c r="D19" s="26" t="s">
        <v>14</v>
      </c>
      <c r="E19" s="26" t="s">
        <v>15</v>
      </c>
      <c r="F19" s="2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2.1308097052529122</v>
      </c>
      <c r="B20" s="8">
        <f>COUNT(H3:H17)</f>
        <v>6</v>
      </c>
      <c r="C20" s="9">
        <f>IF(B20&lt;2,"n/a",(A20/D20))</f>
        <v>1.0195261747621591</v>
      </c>
      <c r="D20" s="10">
        <f>IFERROR(ROUND(AVERAGE(H3:H17),2),"")</f>
        <v>2.09</v>
      </c>
      <c r="E20" s="15">
        <f>IFERROR(ROUND(IF(B20&lt;2,"n/a",(IF(C20&lt;=25%,"n/a",AVERAGE(I3:I17)))),2),"n/a")</f>
        <v>0.74</v>
      </c>
      <c r="F20" s="10">
        <f>IFERROR(ROUND(MEDIAN(H3:H17),2),"")</f>
        <v>1.0900000000000001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0.74</v>
      </c>
    </row>
    <row r="23" spans="1:9" x14ac:dyDescent="0.25">
      <c r="G23" s="13" t="s">
        <v>5</v>
      </c>
      <c r="H23" s="14">
        <f>ROUND(H22,2)*D3</f>
        <v>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51</v>
      </c>
      <c r="B3" s="41" t="s">
        <v>81</v>
      </c>
      <c r="C3" s="43" t="s">
        <v>31</v>
      </c>
      <c r="D3" s="46">
        <v>298.41000000000003</v>
      </c>
      <c r="E3" s="47">
        <f>IF(C20&lt;=25%,D20,MIN(E20:F20))</f>
        <v>5.66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5.0199999999999996</v>
      </c>
      <c r="I7" s="17">
        <f t="shared" si="0"/>
        <v>5.0199999999999996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5.8589329126898253</v>
      </c>
      <c r="B20" s="8">
        <f>COUNT(H3:H17)</f>
        <v>6</v>
      </c>
      <c r="C20" s="9">
        <f>IF(B20&lt;2,"n/a",(A20/D20))</f>
        <v>0.76587358335814704</v>
      </c>
      <c r="D20" s="10">
        <f>IFERROR(ROUND(AVERAGE(H3:H17),2),"")</f>
        <v>7.65</v>
      </c>
      <c r="E20" s="15">
        <f>IFERROR(ROUND(IF(B20&lt;2,"n/a",(IF(C20&lt;=25%,"n/a",AVERAGE(I3:I17)))),2),"n/a")</f>
        <v>5.66</v>
      </c>
      <c r="F20" s="10">
        <f>IFERROR(ROUND(MEDIAN(H3:H17),2),"")</f>
        <v>7.01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5.66</v>
      </c>
    </row>
    <row r="23" spans="1:9" x14ac:dyDescent="0.25">
      <c r="G23" s="13" t="s">
        <v>5</v>
      </c>
      <c r="H23" s="14">
        <f>ROUND(H22,2)*D3</f>
        <v>1689.0006000000001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52</v>
      </c>
      <c r="B3" s="41" t="s">
        <v>82</v>
      </c>
      <c r="C3" s="43" t="s">
        <v>31</v>
      </c>
      <c r="D3" s="46">
        <v>30</v>
      </c>
      <c r="E3" s="47">
        <f>IF(C20&lt;=25%,D20,MIN(E20:F20))</f>
        <v>8.17</v>
      </c>
      <c r="F3" s="47">
        <f>MIN(H3:H17)</f>
        <v>0.5</v>
      </c>
      <c r="G3" s="5" t="s">
        <v>139</v>
      </c>
      <c r="H3" s="16">
        <v>17.613</v>
      </c>
      <c r="I3" s="17">
        <f>IF(H3="","",(IF($C$20&lt;25%,"n/a",IF(H3&lt;=($D$20+$A$20),H3,"Descartado"))))</f>
        <v>17.613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46.67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16.722834837396945</v>
      </c>
      <c r="B20" s="8">
        <f>COUNT(H3:H17)</f>
        <v>6</v>
      </c>
      <c r="C20" s="9">
        <f>IF(B20&lt;2,"n/a",(A20/D20))</f>
        <v>1.1461847044137727</v>
      </c>
      <c r="D20" s="10">
        <f>IFERROR(ROUND(AVERAGE(H3:H17),2),"")</f>
        <v>14.59</v>
      </c>
      <c r="E20" s="15">
        <f>IFERROR(ROUND(IF(B20&lt;2,"n/a",(IF(C20&lt;=25%,"n/a",AVERAGE(I3:I17)))),2),"n/a")</f>
        <v>8.17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8.17</v>
      </c>
    </row>
    <row r="23" spans="1:9" x14ac:dyDescent="0.25">
      <c r="G23" s="13" t="s">
        <v>5</v>
      </c>
      <c r="H23" s="14">
        <f>ROUND(H22,2)*D3</f>
        <v>245.1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53</v>
      </c>
      <c r="B3" s="41" t="s">
        <v>83</v>
      </c>
      <c r="C3" s="43" t="s">
        <v>31</v>
      </c>
      <c r="D3" s="46">
        <v>2025.63</v>
      </c>
      <c r="E3" s="47">
        <f>IF(C20&lt;=25%,D20,MIN(E20:F20))</f>
        <v>0.64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1.1299999999999999</v>
      </c>
      <c r="I4" s="17">
        <f t="shared" ref="I4:I17" si="0">IF(H4="","",(IF($C$20&lt;25%,"n/a",IF(H4&lt;=($D$20+$A$20),H4,"Descartado"))))</f>
        <v>1.1299999999999999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2.1586176131960011</v>
      </c>
      <c r="B20" s="8">
        <f>COUNT(H3:H17)</f>
        <v>6</v>
      </c>
      <c r="C20" s="9">
        <f>IF(B20&lt;2,"n/a",(A20/D20))</f>
        <v>1.0686225807900995</v>
      </c>
      <c r="D20" s="10">
        <f>IFERROR(ROUND(AVERAGE(H3:H17),2),"")</f>
        <v>2.02</v>
      </c>
      <c r="E20" s="15">
        <f>IFERROR(ROUND(IF(B20&lt;2,"n/a",(IF(C20&lt;=25%,"n/a",AVERAGE(I3:I17)))),2),"n/a")</f>
        <v>0.64</v>
      </c>
      <c r="F20" s="10">
        <f>IFERROR(ROUND(MEDIAN(H3:H17),2),"")</f>
        <v>0.88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0.64</v>
      </c>
    </row>
    <row r="23" spans="1:9" x14ac:dyDescent="0.25">
      <c r="G23" s="13" t="s">
        <v>5</v>
      </c>
      <c r="H23" s="14">
        <f>ROUND(H22,2)*D3</f>
        <v>1296.4032000000002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54</v>
      </c>
      <c r="B3" s="41" t="s">
        <v>84</v>
      </c>
      <c r="C3" s="43" t="s">
        <v>31</v>
      </c>
      <c r="D3" s="46">
        <v>89.05</v>
      </c>
      <c r="E3" s="47">
        <f>IF(C20&lt;=25%,D20,MIN(E20:F20))</f>
        <v>5.81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16.850000000000001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6.7240505951594605</v>
      </c>
      <c r="B20" s="8">
        <f>COUNT(H3:H17)</f>
        <v>6</v>
      </c>
      <c r="C20" s="9">
        <f>IF(B20&lt;2,"n/a",(A20/D20))</f>
        <v>0.69896575833258434</v>
      </c>
      <c r="D20" s="10">
        <f>IFERROR(ROUND(AVERAGE(H3:H17),2),"")</f>
        <v>9.6199999999999992</v>
      </c>
      <c r="E20" s="15">
        <f>IFERROR(ROUND(IF(B20&lt;2,"n/a",(IF(C20&lt;=25%,"n/a",AVERAGE(I3:I17)))),2),"n/a")</f>
        <v>5.81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5.81</v>
      </c>
    </row>
    <row r="23" spans="1:9" x14ac:dyDescent="0.25">
      <c r="G23" s="13" t="s">
        <v>5</v>
      </c>
      <c r="H23" s="14">
        <f>ROUND(H22,2)*D3</f>
        <v>517.38049999999998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55</v>
      </c>
      <c r="B3" s="41" t="s">
        <v>85</v>
      </c>
      <c r="C3" s="43" t="s">
        <v>31</v>
      </c>
      <c r="D3" s="46">
        <v>670.82</v>
      </c>
      <c r="E3" s="47">
        <f>IF(C20&lt;=25%,D20,MIN(E20:F20))</f>
        <v>1.03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2.68</v>
      </c>
      <c r="I4" s="17">
        <f t="shared" ref="I4:I17" si="0">IF(H4="","",(IF($C$20&lt;25%,"n/a",IF(H4&lt;=($D$20+$A$20),H4,"Descartado"))))</f>
        <v>2.68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2.1239930947784802</v>
      </c>
      <c r="B20" s="8">
        <f>COUNT(H3:H17)</f>
        <v>6</v>
      </c>
      <c r="C20" s="9">
        <f>IF(B20&lt;2,"n/a",(A20/D20))</f>
        <v>0.93567977743545383</v>
      </c>
      <c r="D20" s="10">
        <f>IFERROR(ROUND(AVERAGE(H3:H17),2),"")</f>
        <v>2.27</v>
      </c>
      <c r="E20" s="15">
        <f>IFERROR(ROUND(IF(B20&lt;2,"n/a",(IF(C20&lt;=25%,"n/a",AVERAGE(I3:I17)))),2),"n/a")</f>
        <v>1.03</v>
      </c>
      <c r="F20" s="10">
        <f>IFERROR(ROUND(MEDIAN(H3:H17),2),"")</f>
        <v>1.66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1.03</v>
      </c>
    </row>
    <row r="23" spans="1:9" x14ac:dyDescent="0.25">
      <c r="G23" s="13" t="s">
        <v>5</v>
      </c>
      <c r="H23" s="14">
        <f>ROUND(H22,2)*D3</f>
        <v>690.94460000000004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56</v>
      </c>
      <c r="B3" s="41" t="s">
        <v>86</v>
      </c>
      <c r="C3" s="43" t="s">
        <v>31</v>
      </c>
      <c r="D3" s="46">
        <v>143</v>
      </c>
      <c r="E3" s="47">
        <f>IF(C20&lt;=25%,D20,MIN(E20:F20))</f>
        <v>6.75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10.49</v>
      </c>
      <c r="I7" s="17">
        <f t="shared" si="0"/>
        <v>10.49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5.7932973626588691</v>
      </c>
      <c r="B20" s="8">
        <f>COUNT(H3:H17)</f>
        <v>6</v>
      </c>
      <c r="C20" s="9">
        <f>IF(B20&lt;2,"n/a",(A20/D20))</f>
        <v>0.67678707507697067</v>
      </c>
      <c r="D20" s="10">
        <f>IFERROR(ROUND(AVERAGE(H3:H17),2),"")</f>
        <v>8.56</v>
      </c>
      <c r="E20" s="15">
        <f>IFERROR(ROUND(IF(B20&lt;2,"n/a",(IF(C20&lt;=25%,"n/a",AVERAGE(I3:I17)))),2),"n/a")</f>
        <v>6.75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6.75</v>
      </c>
    </row>
    <row r="23" spans="1:9" x14ac:dyDescent="0.25">
      <c r="G23" s="13" t="s">
        <v>5</v>
      </c>
      <c r="H23" s="14">
        <f>ROUND(H22,2)*D3</f>
        <v>965.25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57</v>
      </c>
      <c r="B3" s="41" t="s">
        <v>87</v>
      </c>
      <c r="C3" s="43" t="s">
        <v>31</v>
      </c>
      <c r="D3" s="46">
        <v>133.94999999999999</v>
      </c>
      <c r="E3" s="47">
        <f>IF(C20&lt;=25%,D20,MIN(E20:F20))</f>
        <v>6.89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11.2</v>
      </c>
      <c r="I7" s="17">
        <f t="shared" si="0"/>
        <v>11.2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5.8475913041683478</v>
      </c>
      <c r="B20" s="8">
        <f>COUNT(H3:H17)</f>
        <v>6</v>
      </c>
      <c r="C20" s="9">
        <f>IF(B20&lt;2,"n/a",(A20/D20))</f>
        <v>0.67368563412077742</v>
      </c>
      <c r="D20" s="10">
        <f>IFERROR(ROUND(AVERAGE(H3:H17),2),"")</f>
        <v>8.68</v>
      </c>
      <c r="E20" s="15">
        <f>IFERROR(ROUND(IF(B20&lt;2,"n/a",(IF(C20&lt;=25%,"n/a",AVERAGE(I3:I17)))),2),"n/a")</f>
        <v>6.89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6.89</v>
      </c>
    </row>
    <row r="23" spans="1:9" x14ac:dyDescent="0.25">
      <c r="G23" s="13" t="s">
        <v>5</v>
      </c>
      <c r="H23" s="14">
        <f>ROUND(H22,2)*D3</f>
        <v>922.91549999999984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58</v>
      </c>
      <c r="B3" s="41" t="s">
        <v>88</v>
      </c>
      <c r="C3" s="43" t="s">
        <v>31</v>
      </c>
      <c r="D3" s="46">
        <v>1807.5</v>
      </c>
      <c r="E3" s="47">
        <f>IF(C20&lt;=25%,D20,MIN(E20:F20))</f>
        <v>0.65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1.1599999999999999</v>
      </c>
      <c r="I4" s="17">
        <f t="shared" ref="I4:I17" si="0">IF(H4="","",(IF($C$20&lt;25%,"n/a",IF(H4&lt;=($D$20+$A$20),H4,"Descartado"))))</f>
        <v>1.1599999999999999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2.1561910861516891</v>
      </c>
      <c r="B20" s="8">
        <f>COUNT(H3:H17)</f>
        <v>6</v>
      </c>
      <c r="C20" s="9">
        <f>IF(B20&lt;2,"n/a",(A20/D20))</f>
        <v>1.0674213297780639</v>
      </c>
      <c r="D20" s="10">
        <f>IFERROR(ROUND(AVERAGE(H3:H17),2),"")</f>
        <v>2.02</v>
      </c>
      <c r="E20" s="15">
        <f>IFERROR(ROUND(IF(B20&lt;2,"n/a",(IF(C20&lt;=25%,"n/a",AVERAGE(I3:I17)))),2),"n/a")</f>
        <v>0.65</v>
      </c>
      <c r="F20" s="10">
        <f>IFERROR(ROUND(MEDIAN(H3:H17),2),"")</f>
        <v>0.9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0.65</v>
      </c>
    </row>
    <row r="23" spans="1:9" x14ac:dyDescent="0.25">
      <c r="G23" s="13" t="s">
        <v>5</v>
      </c>
      <c r="H23" s="14">
        <f>ROUND(H22,2)*D3</f>
        <v>1174.875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59</v>
      </c>
      <c r="B3" s="41" t="s">
        <v>89</v>
      </c>
      <c r="C3" s="43" t="s">
        <v>31</v>
      </c>
      <c r="D3" s="46">
        <v>1380.77</v>
      </c>
      <c r="E3" s="47">
        <f>IF(C20&lt;=25%,D20,MIN(E20:F20))</f>
        <v>0.68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1.3</v>
      </c>
      <c r="I4" s="17">
        <f t="shared" ref="I4:I17" si="0">IF(H4="","",(IF($C$20&lt;25%,"n/a",IF(H4&lt;=($D$20+$A$20),H4,"Descartado"))))</f>
        <v>1.3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2.1457555002065516</v>
      </c>
      <c r="B20" s="8">
        <f>COUNT(H3:H17)</f>
        <v>6</v>
      </c>
      <c r="C20" s="9">
        <f>IF(B20&lt;2,"n/a",(A20/D20))</f>
        <v>1.0518409314737998</v>
      </c>
      <c r="D20" s="10">
        <f>IFERROR(ROUND(AVERAGE(H3:H17),2),"")</f>
        <v>2.04</v>
      </c>
      <c r="E20" s="15">
        <f>IFERROR(ROUND(IF(B20&lt;2,"n/a",(IF(C20&lt;=25%,"n/a",AVERAGE(I3:I17)))),2),"n/a")</f>
        <v>0.68</v>
      </c>
      <c r="F20" s="10">
        <f>IFERROR(ROUND(MEDIAN(H3:H17),2),"")</f>
        <v>0.97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0.68</v>
      </c>
    </row>
    <row r="23" spans="1:9" x14ac:dyDescent="0.25">
      <c r="G23" s="13" t="s">
        <v>5</v>
      </c>
      <c r="H23" s="14">
        <f>ROUND(H22,2)*D3</f>
        <v>938.92360000000008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6</v>
      </c>
      <c r="B3" s="41" t="s">
        <v>37</v>
      </c>
      <c r="C3" s="43" t="s">
        <v>31</v>
      </c>
      <c r="D3" s="46">
        <v>145.5</v>
      </c>
      <c r="E3" s="47">
        <f>IF(C20&lt;=25%,D20,MIN(E20:F20))</f>
        <v>5.48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4.12</v>
      </c>
      <c r="I7" s="17">
        <f t="shared" si="0"/>
        <v>4.12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5.9504983346737985</v>
      </c>
      <c r="B20" s="8">
        <f>COUNT(H3:H17)</f>
        <v>6</v>
      </c>
      <c r="C20" s="9">
        <f>IF(B20&lt;2,"n/a",(A20/D20))</f>
        <v>0.79339977795650651</v>
      </c>
      <c r="D20" s="10">
        <f>IFERROR(ROUND(AVERAGE(H3:H17),2),"")</f>
        <v>7.5</v>
      </c>
      <c r="E20" s="15">
        <f>IFERROR(ROUND(IF(B20&lt;2,"n/a",(IF(C20&lt;=25%,"n/a",AVERAGE(I3:I17)))),2),"n/a")</f>
        <v>5.48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5.48</v>
      </c>
    </row>
    <row r="23" spans="1:9" x14ac:dyDescent="0.25">
      <c r="G23" s="13" t="s">
        <v>5</v>
      </c>
      <c r="H23" s="14">
        <f>ROUND(H22,2)*D3</f>
        <v>797.34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60</v>
      </c>
      <c r="B3" s="41" t="s">
        <v>90</v>
      </c>
      <c r="C3" s="43" t="s">
        <v>31</v>
      </c>
      <c r="D3" s="46">
        <v>127</v>
      </c>
      <c r="E3" s="47">
        <f>IF(C20&lt;=25%,D20,MIN(E20:F20))</f>
        <v>6.85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11</v>
      </c>
      <c r="I7" s="17">
        <f t="shared" si="0"/>
        <v>11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5.8308907996442008</v>
      </c>
      <c r="B20" s="8">
        <f>COUNT(H3:H17)</f>
        <v>6</v>
      </c>
      <c r="C20" s="9">
        <f>IF(B20&lt;2,"n/a",(A20/D20))</f>
        <v>0.67409142192418503</v>
      </c>
      <c r="D20" s="10">
        <f>IFERROR(ROUND(AVERAGE(H3:H17),2),"")</f>
        <v>8.65</v>
      </c>
      <c r="E20" s="15">
        <f>IFERROR(ROUND(IF(B20&lt;2,"n/a",(IF(C20&lt;=25%,"n/a",AVERAGE(I3:I17)))),2),"n/a")</f>
        <v>6.85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6.85</v>
      </c>
    </row>
    <row r="23" spans="1:9" x14ac:dyDescent="0.25">
      <c r="G23" s="13" t="s">
        <v>5</v>
      </c>
      <c r="H23" s="14">
        <f>ROUND(H22,2)*D3</f>
        <v>869.94999999999993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61</v>
      </c>
      <c r="B3" s="41" t="s">
        <v>91</v>
      </c>
      <c r="C3" s="43" t="s">
        <v>31</v>
      </c>
      <c r="D3" s="46">
        <v>522</v>
      </c>
      <c r="E3" s="47">
        <f>IF(C20&lt;=25%,D20,MIN(E20:F20))</f>
        <v>5.23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2.87</v>
      </c>
      <c r="I7" s="17">
        <f t="shared" si="0"/>
        <v>2.87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6.1121356362480963</v>
      </c>
      <c r="B20" s="8">
        <f>COUNT(H3:H17)</f>
        <v>6</v>
      </c>
      <c r="C20" s="9">
        <f>IF(B20&lt;2,"n/a",(A20/D20))</f>
        <v>0.83842738494486913</v>
      </c>
      <c r="D20" s="10">
        <f>IFERROR(ROUND(AVERAGE(H3:H17),2),"")</f>
        <v>7.29</v>
      </c>
      <c r="E20" s="15">
        <f>IFERROR(ROUND(IF(B20&lt;2,"n/a",(IF(C20&lt;=25%,"n/a",AVERAGE(I3:I17)))),2),"n/a")</f>
        <v>5.23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5.23</v>
      </c>
    </row>
    <row r="23" spans="1:9" x14ac:dyDescent="0.25">
      <c r="G23" s="13" t="s">
        <v>5</v>
      </c>
      <c r="H23" s="14">
        <f>ROUND(H22,2)*D3</f>
        <v>2730.0600000000004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62</v>
      </c>
      <c r="B3" s="41" t="s">
        <v>92</v>
      </c>
      <c r="C3" s="43" t="s">
        <v>31</v>
      </c>
      <c r="D3" s="46">
        <v>93.2</v>
      </c>
      <c r="E3" s="47">
        <f>IF(C20&lt;=25%,D20,MIN(E20:F20))</f>
        <v>5.81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16.09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6.5659209210945262</v>
      </c>
      <c r="B20" s="8">
        <f>COUNT(H3:H17)</f>
        <v>6</v>
      </c>
      <c r="C20" s="9">
        <f>IF(B20&lt;2,"n/a",(A20/D20))</f>
        <v>0.69187786312903332</v>
      </c>
      <c r="D20" s="10">
        <f>IFERROR(ROUND(AVERAGE(H3:H17),2),"")</f>
        <v>9.49</v>
      </c>
      <c r="E20" s="15">
        <f>IFERROR(ROUND(IF(B20&lt;2,"n/a",(IF(C20&lt;=25%,"n/a",AVERAGE(I3:I17)))),2),"n/a")</f>
        <v>5.81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5.81</v>
      </c>
    </row>
    <row r="23" spans="1:9" x14ac:dyDescent="0.25">
      <c r="G23" s="13" t="s">
        <v>5</v>
      </c>
      <c r="H23" s="14">
        <f>ROUND(H22,2)*D3</f>
        <v>541.49199999999996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63</v>
      </c>
      <c r="B3" s="41" t="s">
        <v>93</v>
      </c>
      <c r="C3" s="43" t="s">
        <v>31</v>
      </c>
      <c r="D3" s="46">
        <v>220</v>
      </c>
      <c r="E3" s="47">
        <f>IF(C20&lt;=25%,D20,MIN(E20:F20))</f>
        <v>6.01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6.81</v>
      </c>
      <c r="I7" s="17">
        <f t="shared" si="0"/>
        <v>6.81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5.7427306458218821</v>
      </c>
      <c r="B20" s="8">
        <f>COUNT(H3:H17)</f>
        <v>6</v>
      </c>
      <c r="C20" s="9">
        <f>IF(B20&lt;2,"n/a",(A20/D20))</f>
        <v>0.72235605607822417</v>
      </c>
      <c r="D20" s="10">
        <f>IFERROR(ROUND(AVERAGE(H3:H17),2),"")</f>
        <v>7.95</v>
      </c>
      <c r="E20" s="15">
        <f>IFERROR(ROUND(IF(B20&lt;2,"n/a",(IF(C20&lt;=25%,"n/a",AVERAGE(I3:I17)))),2),"n/a")</f>
        <v>6.01</v>
      </c>
      <c r="F20" s="10">
        <f>IFERROR(ROUND(MEDIAN(H3:H17),2),"")</f>
        <v>7.91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6.01</v>
      </c>
    </row>
    <row r="23" spans="1:9" x14ac:dyDescent="0.25">
      <c r="G23" s="13" t="s">
        <v>5</v>
      </c>
      <c r="H23" s="14">
        <f>ROUND(H22,2)*D3</f>
        <v>1322.2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64</v>
      </c>
      <c r="B3" s="41" t="s">
        <v>94</v>
      </c>
      <c r="C3" s="43" t="s">
        <v>31</v>
      </c>
      <c r="D3" s="46">
        <v>909.8</v>
      </c>
      <c r="E3" s="47">
        <f>IF(C20&lt;=25%,D20,MIN(E20:F20))</f>
        <v>0.85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1.97</v>
      </c>
      <c r="I4" s="17">
        <f t="shared" ref="I4:I17" si="0">IF(H4="","",(IF($C$20&lt;25%,"n/a",IF(H4&lt;=($D$20+$A$20),H4,"Descartado"))))</f>
        <v>1.97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2.1165703390154555</v>
      </c>
      <c r="B20" s="8">
        <f>COUNT(H3:H17)</f>
        <v>6</v>
      </c>
      <c r="C20" s="9">
        <f>IF(B20&lt;2,"n/a",(A20/D20))</f>
        <v>0.9798936754701183</v>
      </c>
      <c r="D20" s="10">
        <f>IFERROR(ROUND(AVERAGE(H3:H17),2),"")</f>
        <v>2.16</v>
      </c>
      <c r="E20" s="15">
        <f>IFERROR(ROUND(IF(B20&lt;2,"n/a",(IF(C20&lt;=25%,"n/a",AVERAGE(I3:I17)))),2),"n/a")</f>
        <v>0.85</v>
      </c>
      <c r="F20" s="10">
        <f>IFERROR(ROUND(MEDIAN(H3:H17),2),"")</f>
        <v>1.3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0.85</v>
      </c>
    </row>
    <row r="23" spans="1:9" x14ac:dyDescent="0.25">
      <c r="G23" s="13" t="s">
        <v>5</v>
      </c>
      <c r="H23" s="14">
        <f>ROUND(H22,2)*D3</f>
        <v>773.32999999999993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65</v>
      </c>
      <c r="B3" s="41" t="s">
        <v>95</v>
      </c>
      <c r="C3" s="43" t="s">
        <v>31</v>
      </c>
      <c r="D3" s="46">
        <v>100</v>
      </c>
      <c r="E3" s="47">
        <f>IF(C20&lt;=25%,D20,MIN(E20:F20))</f>
        <v>7.65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15</v>
      </c>
      <c r="I7" s="17">
        <f t="shared" si="0"/>
        <v>15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6.358722490792176</v>
      </c>
      <c r="B20" s="8">
        <f>COUNT(H3:H17)</f>
        <v>6</v>
      </c>
      <c r="C20" s="9">
        <f>IF(B20&lt;2,"n/a",(A20/D20))</f>
        <v>0.6829991934255828</v>
      </c>
      <c r="D20" s="10">
        <f>IFERROR(ROUND(AVERAGE(H3:H17),2),"")</f>
        <v>9.31</v>
      </c>
      <c r="E20" s="15">
        <f>IFERROR(ROUND(IF(B20&lt;2,"n/a",(IF(C20&lt;=25%,"n/a",AVERAGE(I3:I17)))),2),"n/a")</f>
        <v>7.65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7.65</v>
      </c>
    </row>
    <row r="23" spans="1:9" x14ac:dyDescent="0.25">
      <c r="G23" s="13" t="s">
        <v>5</v>
      </c>
      <c r="H23" s="14">
        <f>ROUND(H22,2)*D3</f>
        <v>765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66</v>
      </c>
      <c r="B3" s="41" t="s">
        <v>96</v>
      </c>
      <c r="C3" s="43" t="s">
        <v>31</v>
      </c>
      <c r="D3" s="46">
        <v>600</v>
      </c>
      <c r="E3" s="47">
        <f>IF(C20&lt;=25%,D20,MIN(E20:F20))</f>
        <v>1.02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2.66</v>
      </c>
      <c r="I4" s="17">
        <f t="shared" ref="I4:I17" si="0">IF(H4="","",(IF($C$20&lt;25%,"n/a",IF(H4&lt;=($D$20+$A$20),H4,"Descartado"))))</f>
        <v>2.66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2.1232428028843047</v>
      </c>
      <c r="B20" s="8">
        <f>COUNT(H3:H17)</f>
        <v>6</v>
      </c>
      <c r="C20" s="9">
        <f>IF(B20&lt;2,"n/a",(A20/D20))</f>
        <v>0.93534925237194033</v>
      </c>
      <c r="D20" s="10">
        <f>IFERROR(ROUND(AVERAGE(H3:H17),2),"")</f>
        <v>2.27</v>
      </c>
      <c r="E20" s="15">
        <f>IFERROR(ROUND(IF(B20&lt;2,"n/a",(IF(C20&lt;=25%,"n/a",AVERAGE(I3:I17)))),2),"n/a")</f>
        <v>1.02</v>
      </c>
      <c r="F20" s="10">
        <f>IFERROR(ROUND(MEDIAN(H3:H17),2),"")</f>
        <v>1.65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1.02</v>
      </c>
    </row>
    <row r="23" spans="1:9" x14ac:dyDescent="0.25">
      <c r="G23" s="13" t="s">
        <v>5</v>
      </c>
      <c r="H23" s="14">
        <f>ROUND(H22,2)*D3</f>
        <v>612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67</v>
      </c>
      <c r="B3" s="41" t="s">
        <v>97</v>
      </c>
      <c r="C3" s="43" t="s">
        <v>31</v>
      </c>
      <c r="D3" s="46">
        <v>180</v>
      </c>
      <c r="E3" s="47">
        <f>IF(C20&lt;=25%,D20,MIN(E20:F20))</f>
        <v>6.32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8.33</v>
      </c>
      <c r="I7" s="17">
        <f t="shared" si="0"/>
        <v>8.33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5.7160038195861578</v>
      </c>
      <c r="B20" s="8">
        <f>COUNT(H3:H17)</f>
        <v>6</v>
      </c>
      <c r="C20" s="9">
        <f>IF(B20&lt;2,"n/a",(A20/D20))</f>
        <v>0.6970736365348974</v>
      </c>
      <c r="D20" s="10">
        <f>IFERROR(ROUND(AVERAGE(H3:H17),2),"")</f>
        <v>8.1999999999999993</v>
      </c>
      <c r="E20" s="15">
        <f>IFERROR(ROUND(IF(B20&lt;2,"n/a",(IF(C20&lt;=25%,"n/a",AVERAGE(I3:I17)))),2),"n/a")</f>
        <v>6.32</v>
      </c>
      <c r="F20" s="10">
        <f>IFERROR(ROUND(MEDIAN(H3:H17),2),"")</f>
        <v>8.67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6.32</v>
      </c>
    </row>
    <row r="23" spans="1:9" x14ac:dyDescent="0.25">
      <c r="G23" s="13" t="s">
        <v>5</v>
      </c>
      <c r="H23" s="14">
        <f>ROUND(H22,2)*D3</f>
        <v>1137.6000000000001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68</v>
      </c>
      <c r="B3" s="41" t="s">
        <v>98</v>
      </c>
      <c r="C3" s="43" t="s">
        <v>31</v>
      </c>
      <c r="D3" s="46">
        <v>1000</v>
      </c>
      <c r="E3" s="47">
        <f>IF(C20&lt;=25%,D20,MIN(E20:F20))</f>
        <v>0.86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2</v>
      </c>
      <c r="I4" s="17">
        <f t="shared" ref="I4:I17" si="0">IF(H4="","",(IF($C$20&lt;25%,"n/a",IF(H4&lt;=($D$20+$A$20),H4,"Descartado"))))</f>
        <v>2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2.1160812838830179</v>
      </c>
      <c r="B20" s="8">
        <f>COUNT(H3:H17)</f>
        <v>6</v>
      </c>
      <c r="C20" s="9">
        <f>IF(B20&lt;2,"n/a",(A20/D20))</f>
        <v>0.97966726105695268</v>
      </c>
      <c r="D20" s="10">
        <f>IFERROR(ROUND(AVERAGE(H3:H17),2),"")</f>
        <v>2.16</v>
      </c>
      <c r="E20" s="15">
        <f>IFERROR(ROUND(IF(B20&lt;2,"n/a",(IF(C20&lt;=25%,"n/a",AVERAGE(I3:I17)))),2),"n/a")</f>
        <v>0.86</v>
      </c>
      <c r="F20" s="10">
        <f>IFERROR(ROUND(MEDIAN(H3:H17),2),"")</f>
        <v>1.32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0.86</v>
      </c>
    </row>
    <row r="23" spans="1:9" x14ac:dyDescent="0.25">
      <c r="G23" s="13" t="s">
        <v>5</v>
      </c>
      <c r="H23" s="14">
        <f>ROUND(H22,2)*D3</f>
        <v>860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69</v>
      </c>
      <c r="B3" s="41" t="s">
        <v>99</v>
      </c>
      <c r="C3" s="43" t="s">
        <v>31</v>
      </c>
      <c r="D3" s="46">
        <v>189.28</v>
      </c>
      <c r="E3" s="47">
        <f>IF(C20&lt;=25%,D20,MIN(E20:F20))</f>
        <v>6.24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7.92</v>
      </c>
      <c r="I7" s="17">
        <f t="shared" si="0"/>
        <v>7.92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5.7165949729954288</v>
      </c>
      <c r="B20" s="8">
        <f>COUNT(H3:H17)</f>
        <v>6</v>
      </c>
      <c r="C20" s="9">
        <f>IF(B20&lt;2,"n/a",(A20/D20))</f>
        <v>0.7031482131605693</v>
      </c>
      <c r="D20" s="10">
        <f>IFERROR(ROUND(AVERAGE(H3:H17),2),"")</f>
        <v>8.1300000000000008</v>
      </c>
      <c r="E20" s="15">
        <f>IFERROR(ROUND(IF(B20&lt;2,"n/a",(IF(C20&lt;=25%,"n/a",AVERAGE(I3:I17)))),2),"n/a")</f>
        <v>6.24</v>
      </c>
      <c r="F20" s="10">
        <f>IFERROR(ROUND(MEDIAN(H3:H17),2),"")</f>
        <v>8.4600000000000009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6.24</v>
      </c>
    </row>
    <row r="23" spans="1:9" x14ac:dyDescent="0.25">
      <c r="G23" s="13" t="s">
        <v>5</v>
      </c>
      <c r="H23" s="14">
        <f>ROUND(H22,2)*D3</f>
        <v>1181.1072000000001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7</v>
      </c>
      <c r="B3" s="41" t="s">
        <v>38</v>
      </c>
      <c r="C3" s="43" t="s">
        <v>31</v>
      </c>
      <c r="D3" s="46">
        <v>289.37</v>
      </c>
      <c r="E3" s="47">
        <f>IF(C20&lt;=25%,D20,MIN(E20:F20))</f>
        <v>5.07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2.1</v>
      </c>
      <c r="I7" s="17">
        <f t="shared" si="0"/>
        <v>2.1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6.2304489948854593</v>
      </c>
      <c r="B20" s="8">
        <f>COUNT(H3:H17)</f>
        <v>6</v>
      </c>
      <c r="C20" s="9">
        <f>IF(B20&lt;2,"n/a",(A20/D20))</f>
        <v>0.87017444062646077</v>
      </c>
      <c r="D20" s="10">
        <f>IFERROR(ROUND(AVERAGE(H3:H17),2),"")</f>
        <v>7.16</v>
      </c>
      <c r="E20" s="15">
        <f>IFERROR(ROUND(IF(B20&lt;2,"n/a",(IF(C20&lt;=25%,"n/a",AVERAGE(I3:I17)))),2),"n/a")</f>
        <v>5.07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5.07</v>
      </c>
    </row>
    <row r="23" spans="1:9" x14ac:dyDescent="0.25">
      <c r="G23" s="13" t="s">
        <v>5</v>
      </c>
      <c r="H23" s="14">
        <f>ROUND(H22,2)*D3</f>
        <v>1467.1059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70</v>
      </c>
      <c r="B3" s="41" t="s">
        <v>100</v>
      </c>
      <c r="C3" s="43" t="s">
        <v>31</v>
      </c>
      <c r="D3" s="46">
        <v>126</v>
      </c>
      <c r="E3" s="47">
        <f>IF(C20&lt;=25%,D20,MIN(E20:F20))</f>
        <v>6.42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8.83</v>
      </c>
      <c r="I7" s="17">
        <f t="shared" si="0"/>
        <v>8.83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5.7219132310397933</v>
      </c>
      <c r="B20" s="8">
        <f>COUNT(H3:H17)</f>
        <v>6</v>
      </c>
      <c r="C20" s="9">
        <f>IF(B20&lt;2,"n/a",(A20/D20))</f>
        <v>0.69105232258934712</v>
      </c>
      <c r="D20" s="10">
        <f>IFERROR(ROUND(AVERAGE(H3:H17),2),"")</f>
        <v>8.2799999999999994</v>
      </c>
      <c r="E20" s="15">
        <f>IFERROR(ROUND(IF(B20&lt;2,"n/a",(IF(C20&lt;=25%,"n/a",AVERAGE(I3:I17)))),2),"n/a")</f>
        <v>6.42</v>
      </c>
      <c r="F20" s="10">
        <f>IFERROR(ROUND(MEDIAN(H3:H17),2),"")</f>
        <v>8.92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6.42</v>
      </c>
    </row>
    <row r="23" spans="1:9" x14ac:dyDescent="0.25">
      <c r="G23" s="13" t="s">
        <v>5</v>
      </c>
      <c r="H23" s="14">
        <f>ROUND(H22,2)*D3</f>
        <v>808.92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71</v>
      </c>
      <c r="B3" s="41" t="s">
        <v>101</v>
      </c>
      <c r="C3" s="43" t="s">
        <v>31</v>
      </c>
      <c r="D3" s="46">
        <v>300</v>
      </c>
      <c r="E3" s="47">
        <f>IF(C20&lt;=25%,D20,MIN(E20:F20))</f>
        <v>5.38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3.66</v>
      </c>
      <c r="I7" s="17">
        <f t="shared" si="0"/>
        <v>3.66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6.0054458381460947</v>
      </c>
      <c r="B20" s="8">
        <f>COUNT(H3:H17)</f>
        <v>6</v>
      </c>
      <c r="C20" s="9">
        <f>IF(B20&lt;2,"n/a",(A20/D20))</f>
        <v>0.80935927737817992</v>
      </c>
      <c r="D20" s="10">
        <f>IFERROR(ROUND(AVERAGE(H3:H17),2),"")</f>
        <v>7.42</v>
      </c>
      <c r="E20" s="15">
        <f>IFERROR(ROUND(IF(B20&lt;2,"n/a",(IF(C20&lt;=25%,"n/a",AVERAGE(I3:I17)))),2),"n/a")</f>
        <v>5.38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5.38</v>
      </c>
    </row>
    <row r="23" spans="1:9" x14ac:dyDescent="0.25">
      <c r="G23" s="13" t="s">
        <v>5</v>
      </c>
      <c r="H23" s="14">
        <f>ROUND(H22,2)*D3</f>
        <v>1614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72</v>
      </c>
      <c r="B3" s="41" t="s">
        <v>102</v>
      </c>
      <c r="C3" s="43" t="s">
        <v>31</v>
      </c>
      <c r="D3" s="46">
        <v>32</v>
      </c>
      <c r="E3" s="47">
        <f>IF(C20&lt;=25%,D20,MIN(E20:F20))</f>
        <v>8.17</v>
      </c>
      <c r="F3" s="47">
        <f>MIN(H3:H17)</f>
        <v>0.5</v>
      </c>
      <c r="G3" s="5" t="s">
        <v>139</v>
      </c>
      <c r="H3" s="16">
        <v>17.613</v>
      </c>
      <c r="I3" s="17">
        <f>IF(H3="","",(IF($C$20&lt;25%,"n/a",IF(H3&lt;=($D$20+$A$20),H3,"Descartado"))))</f>
        <v>17.613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34.369999999999997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12.125859045504754</v>
      </c>
      <c r="B20" s="8">
        <f>COUNT(H3:H17)</f>
        <v>6</v>
      </c>
      <c r="C20" s="9">
        <f>IF(B20&lt;2,"n/a",(A20/D20))</f>
        <v>0.96697440554264391</v>
      </c>
      <c r="D20" s="10">
        <f>IFERROR(ROUND(AVERAGE(H3:H17),2),"")</f>
        <v>12.54</v>
      </c>
      <c r="E20" s="15">
        <f>IFERROR(ROUND(IF(B20&lt;2,"n/a",(IF(C20&lt;=25%,"n/a",AVERAGE(I3:I17)))),2),"n/a")</f>
        <v>8.17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8.17</v>
      </c>
    </row>
    <row r="23" spans="1:9" x14ac:dyDescent="0.25">
      <c r="G23" s="13" t="s">
        <v>5</v>
      </c>
      <c r="H23" s="14">
        <f>ROUND(H22,2)*D3</f>
        <v>261.44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73</v>
      </c>
      <c r="B3" s="41" t="s">
        <v>103</v>
      </c>
      <c r="C3" s="43" t="s">
        <v>31</v>
      </c>
      <c r="D3" s="46">
        <v>2130</v>
      </c>
      <c r="E3" s="47">
        <f>IF(C20&lt;=25%,D20,MIN(E20:F20))</f>
        <v>0.63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1.08</v>
      </c>
      <c r="I4" s="17">
        <f t="shared" ref="I4:I17" si="0">IF(H4="","",(IF($C$20&lt;25%,"n/a",IF(H4&lt;=($D$20+$A$20),H4,"Descartado"))))</f>
        <v>1.08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2.1628099007232855</v>
      </c>
      <c r="B20" s="8">
        <f>COUNT(H3:H17)</f>
        <v>6</v>
      </c>
      <c r="C20" s="9">
        <f>IF(B20&lt;2,"n/a",(A20/D20))</f>
        <v>1.0760248262304903</v>
      </c>
      <c r="D20" s="10">
        <f>IFERROR(ROUND(AVERAGE(H3:H17),2),"")</f>
        <v>2.0099999999999998</v>
      </c>
      <c r="E20" s="15">
        <f>IFERROR(ROUND(IF(B20&lt;2,"n/a",(IF(C20&lt;=25%,"n/a",AVERAGE(I3:I17)))),2),"n/a")</f>
        <v>0.63</v>
      </c>
      <c r="F20" s="10">
        <f>IFERROR(ROUND(MEDIAN(H3:H17),2),"")</f>
        <v>0.86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0.63</v>
      </c>
    </row>
    <row r="23" spans="1:9" x14ac:dyDescent="0.25">
      <c r="G23" s="13" t="s">
        <v>5</v>
      </c>
      <c r="H23" s="14">
        <f>ROUND(H22,2)*D3</f>
        <v>1341.9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74</v>
      </c>
      <c r="B3" s="41" t="s">
        <v>104</v>
      </c>
      <c r="C3" s="43" t="s">
        <v>31</v>
      </c>
      <c r="D3" s="46">
        <v>1616.43</v>
      </c>
      <c r="E3" s="47">
        <f>IF(C20&lt;=25%,D20,MIN(E20:F20))</f>
        <v>0.63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1.08</v>
      </c>
      <c r="I4" s="17">
        <f t="shared" ref="I4:I17" si="0">IF(H4="","",(IF($C$20&lt;25%,"n/a",IF(H4&lt;=($D$20+$A$20),H4,"Descartado"))))</f>
        <v>1.08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2.1628099007232855</v>
      </c>
      <c r="B20" s="8">
        <f>COUNT(H3:H17)</f>
        <v>6</v>
      </c>
      <c r="C20" s="9">
        <f>IF(B20&lt;2,"n/a",(A20/D20))</f>
        <v>1.0760248262304903</v>
      </c>
      <c r="D20" s="10">
        <f>IFERROR(ROUND(AVERAGE(H3:H17),2),"")</f>
        <v>2.0099999999999998</v>
      </c>
      <c r="E20" s="15">
        <f>IFERROR(ROUND(IF(B20&lt;2,"n/a",(IF(C20&lt;=25%,"n/a",AVERAGE(I3:I17)))),2),"n/a")</f>
        <v>0.63</v>
      </c>
      <c r="F20" s="10">
        <f>IFERROR(ROUND(MEDIAN(H3:H17),2),"")</f>
        <v>0.86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0.63</v>
      </c>
    </row>
    <row r="23" spans="1:9" x14ac:dyDescent="0.25">
      <c r="G23" s="13" t="s">
        <v>5</v>
      </c>
      <c r="H23" s="14">
        <f>ROUND(H22,2)*D3</f>
        <v>1018.3509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75</v>
      </c>
      <c r="B3" s="41" t="s">
        <v>105</v>
      </c>
      <c r="C3" s="43" t="s">
        <v>31</v>
      </c>
      <c r="D3" s="46">
        <v>96.75</v>
      </c>
      <c r="E3" s="47">
        <f>IF(C20&lt;=25%,D20,MIN(E20:F20))</f>
        <v>6.93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11.4</v>
      </c>
      <c r="I7" s="17">
        <f t="shared" si="0"/>
        <v>11.4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5.8653809711840958</v>
      </c>
      <c r="B20" s="8">
        <f>COUNT(H3:H17)</f>
        <v>6</v>
      </c>
      <c r="C20" s="9">
        <f>IF(B20&lt;2,"n/a",(A20/D20))</f>
        <v>0.67340768899932213</v>
      </c>
      <c r="D20" s="10">
        <f>IFERROR(ROUND(AVERAGE(H3:H17),2),"")</f>
        <v>8.7100000000000009</v>
      </c>
      <c r="E20" s="15">
        <f>IFERROR(ROUND(IF(B20&lt;2,"n/a",(IF(C20&lt;=25%,"n/a",AVERAGE(I3:I17)))),2),"n/a")</f>
        <v>6.93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6.93</v>
      </c>
    </row>
    <row r="23" spans="1:9" x14ac:dyDescent="0.25">
      <c r="G23" s="13" t="s">
        <v>5</v>
      </c>
      <c r="H23" s="14">
        <f>ROUND(H22,2)*D3</f>
        <v>670.47749999999996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76</v>
      </c>
      <c r="B3" s="41" t="s">
        <v>106</v>
      </c>
      <c r="C3" s="43" t="s">
        <v>31</v>
      </c>
      <c r="D3" s="46">
        <v>526</v>
      </c>
      <c r="E3" s="47">
        <f>IF(C20&lt;=25%,D20,MIN(E20:F20))</f>
        <v>5.07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2.1</v>
      </c>
      <c r="I7" s="17">
        <f t="shared" si="0"/>
        <v>2.1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6.2304489948854593</v>
      </c>
      <c r="B20" s="8">
        <f>COUNT(H3:H17)</f>
        <v>6</v>
      </c>
      <c r="C20" s="9">
        <f>IF(B20&lt;2,"n/a",(A20/D20))</f>
        <v>0.87017444062646077</v>
      </c>
      <c r="D20" s="10">
        <f>IFERROR(ROUND(AVERAGE(H3:H17),2),"")</f>
        <v>7.16</v>
      </c>
      <c r="E20" s="15">
        <f>IFERROR(ROUND(IF(B20&lt;2,"n/a",(IF(C20&lt;=25%,"n/a",AVERAGE(I3:I17)))),2),"n/a")</f>
        <v>5.07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5.07</v>
      </c>
    </row>
    <row r="23" spans="1:9" x14ac:dyDescent="0.25">
      <c r="G23" s="13" t="s">
        <v>5</v>
      </c>
      <c r="H23" s="14">
        <f>ROUND(H22,2)*D3</f>
        <v>2666.82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7" t="s">
        <v>1</v>
      </c>
      <c r="B2" s="27" t="s">
        <v>2</v>
      </c>
      <c r="C2" s="27" t="s">
        <v>3</v>
      </c>
      <c r="D2" s="27" t="s">
        <v>4</v>
      </c>
      <c r="E2" s="27" t="s">
        <v>7</v>
      </c>
      <c r="F2" s="27" t="s">
        <v>8</v>
      </c>
      <c r="G2" s="27" t="s">
        <v>9</v>
      </c>
      <c r="H2" s="27" t="s">
        <v>10</v>
      </c>
      <c r="I2" s="27" t="s">
        <v>11</v>
      </c>
    </row>
    <row r="3" spans="1:9" x14ac:dyDescent="0.25">
      <c r="A3" s="48">
        <v>77</v>
      </c>
      <c r="B3" s="41" t="s">
        <v>107</v>
      </c>
      <c r="C3" s="43" t="s">
        <v>31</v>
      </c>
      <c r="D3" s="46">
        <v>192</v>
      </c>
      <c r="E3" s="47">
        <f>IF(C20&lt;=25%,D20,MIN(E20:F20))</f>
        <v>5.8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5.73</v>
      </c>
      <c r="I7" s="17">
        <f t="shared" si="0"/>
        <v>5.73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7" t="s">
        <v>12</v>
      </c>
      <c r="B19" s="27" t="s">
        <v>13</v>
      </c>
      <c r="C19" s="27" t="s">
        <v>23</v>
      </c>
      <c r="D19" s="27" t="s">
        <v>14</v>
      </c>
      <c r="E19" s="27" t="s">
        <v>15</v>
      </c>
      <c r="F19" s="27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5.8021166773108321</v>
      </c>
      <c r="B20" s="8">
        <f>COUNT(H3:H17)</f>
        <v>6</v>
      </c>
      <c r="C20" s="9">
        <f>IF(B20&lt;2,"n/a",(A20/D20))</f>
        <v>0.74673316310306725</v>
      </c>
      <c r="D20" s="10">
        <f>IFERROR(ROUND(AVERAGE(H3:H17),2),"")</f>
        <v>7.77</v>
      </c>
      <c r="E20" s="15">
        <f>IFERROR(ROUND(IF(B20&lt;2,"n/a",(IF(C20&lt;=25%,"n/a",AVERAGE(I3:I17)))),2),"n/a")</f>
        <v>5.8</v>
      </c>
      <c r="F20" s="10">
        <f>IFERROR(ROUND(MEDIAN(H3:H17),2),"")</f>
        <v>7.37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5.8</v>
      </c>
    </row>
    <row r="23" spans="1:9" x14ac:dyDescent="0.25">
      <c r="G23" s="13" t="s">
        <v>5</v>
      </c>
      <c r="H23" s="14">
        <f>ROUND(H22,2)*D3</f>
        <v>1113.5999999999999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78</v>
      </c>
      <c r="B3" s="41" t="s">
        <v>108</v>
      </c>
      <c r="C3" s="43" t="s">
        <v>31</v>
      </c>
      <c r="D3" s="46">
        <v>308</v>
      </c>
      <c r="E3" s="47">
        <f>IF(C20&lt;=25%,D20,MIN(E20:F20))</f>
        <v>5.37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3.57</v>
      </c>
      <c r="I7" s="17">
        <f t="shared" si="0"/>
        <v>3.57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6.0168233537691469</v>
      </c>
      <c r="B20" s="8">
        <f>COUNT(H3:H17)</f>
        <v>6</v>
      </c>
      <c r="C20" s="9">
        <f>IF(B20&lt;2,"n/a",(A20/D20))</f>
        <v>0.81198695732377146</v>
      </c>
      <c r="D20" s="10">
        <f>IFERROR(ROUND(AVERAGE(H3:H17),2),"")</f>
        <v>7.41</v>
      </c>
      <c r="E20" s="15">
        <f>IFERROR(ROUND(IF(B20&lt;2,"n/a",(IF(C20&lt;=25%,"n/a",AVERAGE(I3:I17)))),2),"n/a")</f>
        <v>5.37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5.37</v>
      </c>
    </row>
    <row r="23" spans="1:9" x14ac:dyDescent="0.25">
      <c r="G23" s="13" t="s">
        <v>5</v>
      </c>
      <c r="H23" s="14">
        <f>ROUND(H22,2)*D3</f>
        <v>1653.96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79</v>
      </c>
      <c r="B3" s="41" t="s">
        <v>109</v>
      </c>
      <c r="C3" s="43" t="s">
        <v>31</v>
      </c>
      <c r="D3" s="46">
        <v>300</v>
      </c>
      <c r="E3" s="47">
        <f>IF(C20&lt;=25%,D20,MIN(E20:F20))</f>
        <v>5.25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</v>
      </c>
      <c r="I7" s="17">
        <f t="shared" si="0"/>
        <v>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6.0935342062151143</v>
      </c>
      <c r="B20" s="8">
        <f>COUNT(H3:H17)</f>
        <v>6</v>
      </c>
      <c r="C20" s="9">
        <f>IF(B20&lt;2,"n/a",(A20/D20))</f>
        <v>0.83358881069974211</v>
      </c>
      <c r="D20" s="10">
        <f>IFERROR(ROUND(AVERAGE(H3:H17),2),"")</f>
        <v>7.31</v>
      </c>
      <c r="E20" s="15">
        <f>IFERROR(ROUND(IF(B20&lt;2,"n/a",(IF(C20&lt;=25%,"n/a",AVERAGE(I3:I17)))),2),"n/a")</f>
        <v>5.25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5.25</v>
      </c>
    </row>
    <row r="23" spans="1:9" x14ac:dyDescent="0.25">
      <c r="G23" s="13" t="s">
        <v>5</v>
      </c>
      <c r="H23" s="14">
        <f>ROUND(H22,2)*D3</f>
        <v>1575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8</v>
      </c>
      <c r="B3" s="41" t="s">
        <v>39</v>
      </c>
      <c r="C3" s="43" t="s">
        <v>31</v>
      </c>
      <c r="D3" s="46">
        <v>502.5</v>
      </c>
      <c r="E3" s="47">
        <f>IF(C20&lt;=25%,D20,MIN(E20:F20))</f>
        <v>4.8899999999999997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1.2</v>
      </c>
      <c r="I7" s="17">
        <f t="shared" si="0"/>
        <v>1.2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6.3855955269203184</v>
      </c>
      <c r="B20" s="8">
        <f>COUNT(H3:H17)</f>
        <v>6</v>
      </c>
      <c r="C20" s="9">
        <f>IF(B20&lt;2,"n/a",(A20/D20))</f>
        <v>0.91092660869048769</v>
      </c>
      <c r="D20" s="10">
        <f>IFERROR(ROUND(AVERAGE(H3:H17),2),"")</f>
        <v>7.01</v>
      </c>
      <c r="E20" s="15">
        <f>IFERROR(ROUND(IF(B20&lt;2,"n/a",(IF(C20&lt;=25%,"n/a",AVERAGE(I3:I17)))),2),"n/a")</f>
        <v>4.8899999999999997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4.8899999999999997</v>
      </c>
    </row>
    <row r="23" spans="1:9" x14ac:dyDescent="0.25">
      <c r="G23" s="13" t="s">
        <v>5</v>
      </c>
      <c r="H23" s="14">
        <f>ROUND(H22,2)*D3</f>
        <v>2457.2249999999999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80</v>
      </c>
      <c r="B3" s="41" t="s">
        <v>110</v>
      </c>
      <c r="C3" s="43" t="s">
        <v>31</v>
      </c>
      <c r="D3" s="46">
        <v>255</v>
      </c>
      <c r="E3" s="47">
        <f>IF(C20&lt;=25%,D20,MIN(E20:F20))</f>
        <v>5.44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3.92</v>
      </c>
      <c r="I7" s="17">
        <f t="shared" si="0"/>
        <v>3.92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5.9737252939640415</v>
      </c>
      <c r="B20" s="8">
        <f>COUNT(H3:H17)</f>
        <v>6</v>
      </c>
      <c r="C20" s="9">
        <f>IF(B20&lt;2,"n/a",(A20/D20))</f>
        <v>0.79969548781312472</v>
      </c>
      <c r="D20" s="10">
        <f>IFERROR(ROUND(AVERAGE(H3:H17),2),"")</f>
        <v>7.47</v>
      </c>
      <c r="E20" s="15">
        <f>IFERROR(ROUND(IF(B20&lt;2,"n/a",(IF(C20&lt;=25%,"n/a",AVERAGE(I3:I17)))),2),"n/a")</f>
        <v>5.44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5.44</v>
      </c>
    </row>
    <row r="23" spans="1:9" x14ac:dyDescent="0.25">
      <c r="G23" s="13" t="s">
        <v>5</v>
      </c>
      <c r="H23" s="14">
        <f>ROUND(H22,2)*D3</f>
        <v>1387.2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81</v>
      </c>
      <c r="B3" s="41" t="s">
        <v>111</v>
      </c>
      <c r="C3" s="43" t="s">
        <v>31</v>
      </c>
      <c r="D3" s="46">
        <v>136.30000000000001</v>
      </c>
      <c r="E3" s="47">
        <f>IF(C20&lt;=25%,D20,MIN(E20:F20))</f>
        <v>6.12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7.33</v>
      </c>
      <c r="I7" s="17">
        <f t="shared" si="0"/>
        <v>7.33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5.7260385040160333</v>
      </c>
      <c r="B20" s="8">
        <f>COUNT(H3:H17)</f>
        <v>6</v>
      </c>
      <c r="C20" s="9">
        <f>IF(B20&lt;2,"n/a",(A20/D20))</f>
        <v>0.71308076015143629</v>
      </c>
      <c r="D20" s="10">
        <f>IFERROR(ROUND(AVERAGE(H3:H17),2),"")</f>
        <v>8.0299999999999994</v>
      </c>
      <c r="E20" s="15">
        <f>IFERROR(ROUND(IF(B20&lt;2,"n/a",(IF(C20&lt;=25%,"n/a",AVERAGE(I3:I17)))),2),"n/a")</f>
        <v>6.12</v>
      </c>
      <c r="F20" s="10">
        <f>IFERROR(ROUND(MEDIAN(H3:H17),2),"")</f>
        <v>8.17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6.12</v>
      </c>
    </row>
    <row r="23" spans="1:9" x14ac:dyDescent="0.25">
      <c r="G23" s="13" t="s">
        <v>5</v>
      </c>
      <c r="H23" s="14">
        <f>ROUND(H22,2)*D3</f>
        <v>834.15600000000006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82</v>
      </c>
      <c r="B3" s="41" t="s">
        <v>112</v>
      </c>
      <c r="C3" s="43" t="s">
        <v>31</v>
      </c>
      <c r="D3" s="46">
        <v>185.78</v>
      </c>
      <c r="E3" s="47">
        <f>IF(C20&lt;=25%,D20,MIN(E20:F20))</f>
        <v>5.73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5.38</v>
      </c>
      <c r="I7" s="17">
        <f t="shared" si="0"/>
        <v>5.38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5.8283926303208036</v>
      </c>
      <c r="B20" s="8">
        <f>COUNT(H3:H17)</f>
        <v>6</v>
      </c>
      <c r="C20" s="9">
        <f>IF(B20&lt;2,"n/a",(A20/D20))</f>
        <v>0.75595235153317819</v>
      </c>
      <c r="D20" s="10">
        <f>IFERROR(ROUND(AVERAGE(H3:H17),2),"")</f>
        <v>7.71</v>
      </c>
      <c r="E20" s="15">
        <f>IFERROR(ROUND(IF(B20&lt;2,"n/a",(IF(C20&lt;=25%,"n/a",AVERAGE(I3:I17)))),2),"n/a")</f>
        <v>5.73</v>
      </c>
      <c r="F20" s="10">
        <f>IFERROR(ROUND(MEDIAN(H3:H17),2),"")</f>
        <v>7.19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5.73</v>
      </c>
    </row>
    <row r="23" spans="1:9" x14ac:dyDescent="0.25">
      <c r="G23" s="13" t="s">
        <v>5</v>
      </c>
      <c r="H23" s="14">
        <f>ROUND(H22,2)*D3</f>
        <v>1064.5194000000001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83</v>
      </c>
      <c r="B3" s="41" t="s">
        <v>113</v>
      </c>
      <c r="C3" s="43" t="s">
        <v>31</v>
      </c>
      <c r="D3" s="46">
        <v>350</v>
      </c>
      <c r="E3" s="47">
        <f>IF(C20&lt;=25%,D20,MIN(E20:F20))</f>
        <v>5.1100000000000003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2.2799999999999998</v>
      </c>
      <c r="I7" s="17">
        <f t="shared" si="0"/>
        <v>2.2799999999999998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6.2015665413472831</v>
      </c>
      <c r="B20" s="8">
        <f>COUNT(H3:H17)</f>
        <v>6</v>
      </c>
      <c r="C20" s="9">
        <f>IF(B20&lt;2,"n/a",(A20/D20))</f>
        <v>0.86252663996485157</v>
      </c>
      <c r="D20" s="10">
        <f>IFERROR(ROUND(AVERAGE(H3:H17),2),"")</f>
        <v>7.19</v>
      </c>
      <c r="E20" s="15">
        <f>IFERROR(ROUND(IF(B20&lt;2,"n/a",(IF(C20&lt;=25%,"n/a",AVERAGE(I3:I17)))),2),"n/a")</f>
        <v>5.1100000000000003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5.1100000000000003</v>
      </c>
    </row>
    <row r="23" spans="1:9" x14ac:dyDescent="0.25">
      <c r="G23" s="13" t="s">
        <v>5</v>
      </c>
      <c r="H23" s="14">
        <f>ROUND(H22,2)*D3</f>
        <v>1788.5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84</v>
      </c>
      <c r="B3" s="41" t="s">
        <v>114</v>
      </c>
      <c r="C3" s="43" t="s">
        <v>31</v>
      </c>
      <c r="D3" s="46">
        <v>337</v>
      </c>
      <c r="E3" s="47">
        <f>IF(C20&lt;=25%,D20,MIN(E20:F20))</f>
        <v>5.24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2.96</v>
      </c>
      <c r="I7" s="17">
        <f t="shared" si="0"/>
        <v>2.96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6.0992145789714884</v>
      </c>
      <c r="B20" s="8">
        <f>COUNT(H3:H17)</f>
        <v>6</v>
      </c>
      <c r="C20" s="9">
        <f>IF(B20&lt;2,"n/a",(A20/D20))</f>
        <v>0.83436587947626384</v>
      </c>
      <c r="D20" s="10">
        <f>IFERROR(ROUND(AVERAGE(H3:H17),2),"")</f>
        <v>7.31</v>
      </c>
      <c r="E20" s="15">
        <f>IFERROR(ROUND(IF(B20&lt;2,"n/a",(IF(C20&lt;=25%,"n/a",AVERAGE(I3:I17)))),2),"n/a")</f>
        <v>5.24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5.24</v>
      </c>
    </row>
    <row r="23" spans="1:9" x14ac:dyDescent="0.25">
      <c r="G23" s="13" t="s">
        <v>5</v>
      </c>
      <c r="H23" s="14">
        <f>ROUND(H22,2)*D3</f>
        <v>1765.88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85</v>
      </c>
      <c r="B3" s="41" t="s">
        <v>115</v>
      </c>
      <c r="C3" s="43" t="s">
        <v>31</v>
      </c>
      <c r="D3" s="46">
        <v>1865</v>
      </c>
      <c r="E3" s="47">
        <f>IF(C20&lt;=25%,D20,MIN(E20:F20))</f>
        <v>0.56999999999999995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0.85</v>
      </c>
      <c r="I4" s="17">
        <f t="shared" ref="I4:I17" si="0">IF(H4="","",(IF($C$20&lt;25%,"n/a",IF(H4&lt;=($D$20+$A$20),H4,"Descartado"))))</f>
        <v>0.85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2.184448824455878</v>
      </c>
      <c r="B20" s="8">
        <f>COUNT(H3:H17)</f>
        <v>6</v>
      </c>
      <c r="C20" s="9">
        <f>IF(B20&lt;2,"n/a",(A20/D20))</f>
        <v>1.1088572712974001</v>
      </c>
      <c r="D20" s="10">
        <f>IFERROR(ROUND(AVERAGE(H3:H17),2),"")</f>
        <v>1.97</v>
      </c>
      <c r="E20" s="15">
        <f>IFERROR(ROUND(IF(B20&lt;2,"n/a",(IF(C20&lt;=25%,"n/a",AVERAGE(I3:I17)))),2),"n/a")</f>
        <v>0.56999999999999995</v>
      </c>
      <c r="F20" s="10">
        <f>IFERROR(ROUND(MEDIAN(H3:H17),2),"")</f>
        <v>0.74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0.56999999999999995</v>
      </c>
    </row>
    <row r="23" spans="1:9" x14ac:dyDescent="0.25">
      <c r="G23" s="13" t="s">
        <v>5</v>
      </c>
      <c r="H23" s="14">
        <f>ROUND(H22,2)*D3</f>
        <v>1063.05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86</v>
      </c>
      <c r="B3" s="41" t="s">
        <v>116</v>
      </c>
      <c r="C3" s="43" t="s">
        <v>31</v>
      </c>
      <c r="D3" s="46">
        <v>63.7</v>
      </c>
      <c r="E3" s="47">
        <f>IF(C20&lt;=25%,D20,MIN(E20:F20))</f>
        <v>7.79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15.69</v>
      </c>
      <c r="I7" s="17">
        <f t="shared" si="0"/>
        <v>15.69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6.4871085846454211</v>
      </c>
      <c r="B20" s="8">
        <f>COUNT(H3:H17)</f>
        <v>6</v>
      </c>
      <c r="C20" s="9">
        <f>IF(B20&lt;2,"n/a",(A20/D20))</f>
        <v>0.68792243739612102</v>
      </c>
      <c r="D20" s="10">
        <f>IFERROR(ROUND(AVERAGE(H3:H17),2),"")</f>
        <v>9.43</v>
      </c>
      <c r="E20" s="15">
        <f>IFERROR(ROUND(IF(B20&lt;2,"n/a",(IF(C20&lt;=25%,"n/a",AVERAGE(I3:I17)))),2),"n/a")</f>
        <v>7.79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7.79</v>
      </c>
    </row>
    <row r="23" spans="1:9" x14ac:dyDescent="0.25">
      <c r="G23" s="13" t="s">
        <v>5</v>
      </c>
      <c r="H23" s="14">
        <f>ROUND(H22,2)*D3</f>
        <v>496.22300000000001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87</v>
      </c>
      <c r="B3" s="41" t="s">
        <v>117</v>
      </c>
      <c r="C3" s="43" t="s">
        <v>31</v>
      </c>
      <c r="D3" s="46">
        <v>166.4</v>
      </c>
      <c r="E3" s="47">
        <f>IF(C20&lt;=25%,D20,MIN(E20:F20))</f>
        <v>5.61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4.8099999999999996</v>
      </c>
      <c r="I7" s="17">
        <f t="shared" si="0"/>
        <v>4.8099999999999996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5.8783719263950713</v>
      </c>
      <c r="B20" s="8">
        <f>COUNT(H3:H17)</f>
        <v>6</v>
      </c>
      <c r="C20" s="9">
        <f>IF(B20&lt;2,"n/a",(A20/D20))</f>
        <v>0.77245360399409602</v>
      </c>
      <c r="D20" s="10">
        <f>IFERROR(ROUND(AVERAGE(H3:H17),2),"")</f>
        <v>7.61</v>
      </c>
      <c r="E20" s="15">
        <f>IFERROR(ROUND(IF(B20&lt;2,"n/a",(IF(C20&lt;=25%,"n/a",AVERAGE(I3:I17)))),2),"n/a")</f>
        <v>5.61</v>
      </c>
      <c r="F20" s="10">
        <f>IFERROR(ROUND(MEDIAN(H3:H17),2),"")</f>
        <v>6.91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5.61</v>
      </c>
    </row>
    <row r="23" spans="1:9" x14ac:dyDescent="0.25">
      <c r="G23" s="13" t="s">
        <v>5</v>
      </c>
      <c r="H23" s="14">
        <f>ROUND(H22,2)*D3</f>
        <v>933.50400000000013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88</v>
      </c>
      <c r="B3" s="41" t="s">
        <v>118</v>
      </c>
      <c r="C3" s="43" t="s">
        <v>31</v>
      </c>
      <c r="D3" s="46">
        <v>105</v>
      </c>
      <c r="E3" s="47">
        <f>IF(C20&lt;=25%,D20,MIN(E20:F20))</f>
        <v>5.98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6.66</v>
      </c>
      <c r="I7" s="17">
        <f t="shared" si="0"/>
        <v>6.66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5.7489936391558487</v>
      </c>
      <c r="B20" s="8">
        <f>COUNT(H3:H17)</f>
        <v>6</v>
      </c>
      <c r="C20" s="9">
        <f>IF(B20&lt;2,"n/a",(A20/D20))</f>
        <v>0.72588303524695064</v>
      </c>
      <c r="D20" s="10">
        <f>IFERROR(ROUND(AVERAGE(H3:H17),2),"")</f>
        <v>7.92</v>
      </c>
      <c r="E20" s="15">
        <f>IFERROR(ROUND(IF(B20&lt;2,"n/a",(IF(C20&lt;=25%,"n/a",AVERAGE(I3:I17)))),2),"n/a")</f>
        <v>5.98</v>
      </c>
      <c r="F20" s="10">
        <f>IFERROR(ROUND(MEDIAN(H3:H17),2),"")</f>
        <v>7.83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5.98</v>
      </c>
    </row>
    <row r="23" spans="1:9" x14ac:dyDescent="0.25">
      <c r="G23" s="13" t="s">
        <v>5</v>
      </c>
      <c r="H23" s="14">
        <f>ROUND(H22,2)*D3</f>
        <v>627.90000000000009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3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89</v>
      </c>
      <c r="B3" s="41" t="s">
        <v>119</v>
      </c>
      <c r="C3" s="43" t="s">
        <v>31</v>
      </c>
      <c r="D3" s="46">
        <v>2000</v>
      </c>
      <c r="E3" s="47">
        <f>IF(C20&lt;=25%,D20,MIN(E20:F20))</f>
        <v>0.56999999999999995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0.85</v>
      </c>
      <c r="I4" s="17">
        <f t="shared" ref="I4:I17" si="0">IF(H4="","",(IF($C$20&lt;25%,"n/a",IF(H4&lt;=($D$20+$A$20),H4,"Descartado"))))</f>
        <v>0.85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2.184448824455878</v>
      </c>
      <c r="B20" s="8">
        <f>COUNT(H3:H17)</f>
        <v>6</v>
      </c>
      <c r="C20" s="9">
        <f>IF(B20&lt;2,"n/a",(A20/D20))</f>
        <v>1.1088572712974001</v>
      </c>
      <c r="D20" s="10">
        <f>IFERROR(ROUND(AVERAGE(H3:H17),2),"")</f>
        <v>1.97</v>
      </c>
      <c r="E20" s="15">
        <f>IFERROR(ROUND(IF(B20&lt;2,"n/a",(IF(C20&lt;=25%,"n/a",AVERAGE(I3:I17)))),2),"n/a")</f>
        <v>0.56999999999999995</v>
      </c>
      <c r="F20" s="10">
        <f>IFERROR(ROUND(MEDIAN(H3:H17),2),"")</f>
        <v>0.74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0.56999999999999995</v>
      </c>
    </row>
    <row r="23" spans="1:9" x14ac:dyDescent="0.25">
      <c r="G23" s="13" t="s">
        <v>5</v>
      </c>
      <c r="H23" s="14">
        <f>ROUND(H22,2)*D3</f>
        <v>1140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</row>
    <row r="3" spans="1:9" x14ac:dyDescent="0.25">
      <c r="A3" s="48">
        <v>9</v>
      </c>
      <c r="B3" s="41" t="s">
        <v>40</v>
      </c>
      <c r="C3" s="43" t="s">
        <v>31</v>
      </c>
      <c r="D3" s="46">
        <v>857</v>
      </c>
      <c r="E3" s="47">
        <f>IF(C20&lt;=25%,D20,MIN(E20:F20))</f>
        <v>0.61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1</v>
      </c>
      <c r="I4" s="17">
        <f t="shared" ref="I4:I17" si="0">IF(H4="","",(IF($C$20&lt;25%,"n/a",IF(H4&lt;=($D$20+$A$20),H4,"Descartado"))))</f>
        <v>1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12</v>
      </c>
      <c r="B19" s="6" t="s">
        <v>13</v>
      </c>
      <c r="C19" s="6" t="s">
        <v>23</v>
      </c>
      <c r="D19" s="6" t="s">
        <v>14</v>
      </c>
      <c r="E19" s="6" t="s">
        <v>15</v>
      </c>
      <c r="F19" s="6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2.1699001513126515</v>
      </c>
      <c r="B20" s="8">
        <f>COUNT(H3:H17)</f>
        <v>6</v>
      </c>
      <c r="C20" s="9">
        <f>IF(B20&lt;2,"n/a",(A20/D20))</f>
        <v>1.0904020860867596</v>
      </c>
      <c r="D20" s="10">
        <f>IFERROR(ROUND(AVERAGE(H3:H17),2),"")</f>
        <v>1.99</v>
      </c>
      <c r="E20" s="15">
        <f>IFERROR(ROUND(IF(B20&lt;2,"n/a",(IF(C20&lt;=25%,"n/a",AVERAGE(I3:I17)))),2),"n/a")</f>
        <v>0.61</v>
      </c>
      <c r="F20" s="10">
        <f>IFERROR(ROUND(MEDIAN(H3:H17),2),"")</f>
        <v>0.82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0.61</v>
      </c>
    </row>
    <row r="23" spans="1:9" x14ac:dyDescent="0.25">
      <c r="G23" s="13" t="s">
        <v>5</v>
      </c>
      <c r="H23" s="14">
        <f>ROUND(H22,2)*D3</f>
        <v>522.77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15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90</v>
      </c>
      <c r="B3" s="41" t="s">
        <v>120</v>
      </c>
      <c r="C3" s="43" t="s">
        <v>31</v>
      </c>
      <c r="D3" s="46">
        <v>182.24</v>
      </c>
      <c r="E3" s="47">
        <f>IF(C20&lt;=25%,D20,MIN(E20:F20))</f>
        <v>5.42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3.84</v>
      </c>
      <c r="I7" s="17">
        <f t="shared" si="0"/>
        <v>3.84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5.9833028173238203</v>
      </c>
      <c r="B20" s="8">
        <f>COUNT(H3:H17)</f>
        <v>6</v>
      </c>
      <c r="C20" s="9">
        <f>IF(B20&lt;2,"n/a",(A20/D20))</f>
        <v>0.80312789494279468</v>
      </c>
      <c r="D20" s="10">
        <f>IFERROR(ROUND(AVERAGE(H3:H17),2),"")</f>
        <v>7.45</v>
      </c>
      <c r="E20" s="15">
        <f>IFERROR(ROUND(IF(B20&lt;2,"n/a",(IF(C20&lt;=25%,"n/a",AVERAGE(I3:I17)))),2),"n/a")</f>
        <v>5.42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5.42</v>
      </c>
    </row>
    <row r="23" spans="1:9" x14ac:dyDescent="0.25">
      <c r="G23" s="13" t="s">
        <v>5</v>
      </c>
      <c r="H23" s="14">
        <f>ROUND(H22,2)*D3</f>
        <v>987.74080000000004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91</v>
      </c>
      <c r="B3" s="41" t="s">
        <v>121</v>
      </c>
      <c r="C3" s="43" t="s">
        <v>31</v>
      </c>
      <c r="D3" s="46">
        <v>88.38</v>
      </c>
      <c r="E3" s="47">
        <f>IF(C20&lt;=25%,D20,MIN(E20:F20))</f>
        <v>6.91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11.31</v>
      </c>
      <c r="I7" s="17">
        <f t="shared" si="0"/>
        <v>11.31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5.8572414576047676</v>
      </c>
      <c r="B20" s="8">
        <f>COUNT(H3:H17)</f>
        <v>6</v>
      </c>
      <c r="C20" s="9">
        <f>IF(B20&lt;2,"n/a",(A20/D20))</f>
        <v>0.67324614455227216</v>
      </c>
      <c r="D20" s="10">
        <f>IFERROR(ROUND(AVERAGE(H3:H17),2),"")</f>
        <v>8.6999999999999993</v>
      </c>
      <c r="E20" s="15">
        <f>IFERROR(ROUND(IF(B20&lt;2,"n/a",(IF(C20&lt;=25%,"n/a",AVERAGE(I3:I17)))),2),"n/a")</f>
        <v>6.91</v>
      </c>
      <c r="F20" s="10">
        <f>IFERROR(ROUND(MEDIAN(H3:H17),2),"")</f>
        <v>9.1300000000000008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6.91</v>
      </c>
    </row>
    <row r="23" spans="1:9" x14ac:dyDescent="0.25">
      <c r="G23" s="13" t="s">
        <v>5</v>
      </c>
      <c r="H23" s="14">
        <f>ROUND(H22,2)*D3</f>
        <v>610.70579999999995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92</v>
      </c>
      <c r="B3" s="41" t="s">
        <v>122</v>
      </c>
      <c r="C3" s="43" t="s">
        <v>31</v>
      </c>
      <c r="D3" s="46">
        <v>1350</v>
      </c>
      <c r="E3" s="47">
        <f>IF(C20&lt;=25%,D20,MIN(E20:F20))</f>
        <v>0.56000000000000005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0.81</v>
      </c>
      <c r="I4" s="17">
        <f t="shared" ref="I4:I17" si="0">IF(H4="","",(IF($C$20&lt;25%,"n/a",IF(H4&lt;=($D$20+$A$20),H4,"Descartado"))))</f>
        <v>0.81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2.1886015321813761</v>
      </c>
      <c r="B20" s="8">
        <f>COUNT(H3:H17)</f>
        <v>6</v>
      </c>
      <c r="C20" s="9">
        <f>IF(B20&lt;2,"n/a",(A20/D20))</f>
        <v>1.1166334347864164</v>
      </c>
      <c r="D20" s="10">
        <f>IFERROR(ROUND(AVERAGE(H3:H17),2),"")</f>
        <v>1.96</v>
      </c>
      <c r="E20" s="15">
        <f>IFERROR(ROUND(IF(B20&lt;2,"n/a",(IF(C20&lt;=25%,"n/a",AVERAGE(I3:I17)))),2),"n/a")</f>
        <v>0.56000000000000005</v>
      </c>
      <c r="F20" s="10">
        <f>IFERROR(ROUND(MEDIAN(H3:H17),2),"")</f>
        <v>0.72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0.56000000000000005</v>
      </c>
    </row>
    <row r="23" spans="1:9" x14ac:dyDescent="0.25">
      <c r="G23" s="13" t="s">
        <v>5</v>
      </c>
      <c r="H23" s="14">
        <f>ROUND(H22,2)*D3</f>
        <v>756.00000000000011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93</v>
      </c>
      <c r="B3" s="41" t="s">
        <v>122</v>
      </c>
      <c r="C3" s="43" t="s">
        <v>31</v>
      </c>
      <c r="D3" s="46">
        <v>7392</v>
      </c>
      <c r="E3" s="47">
        <f>IF(C20&lt;=25%,D20,MIN(E20:F20))</f>
        <v>0.46</v>
      </c>
      <c r="F3" s="47">
        <f>MIN(H3:H17)</f>
        <v>0.28999999999999998</v>
      </c>
      <c r="G3" s="5" t="s">
        <v>141</v>
      </c>
      <c r="H3" s="16">
        <f>0.1+0.1+0.1+0.1+0.1</f>
        <v>0.5</v>
      </c>
      <c r="I3" s="17">
        <f>IF(H3="","",(IF($C$20&lt;25%,"n/a",IF(H3&lt;=($D$20+$A$20),H3,"Descartado"))))</f>
        <v>0.5</v>
      </c>
    </row>
    <row r="4" spans="1:9" x14ac:dyDescent="0.25">
      <c r="A4" s="48"/>
      <c r="B4" s="42"/>
      <c r="C4" s="44"/>
      <c r="D4" s="46"/>
      <c r="E4" s="47"/>
      <c r="F4" s="47"/>
      <c r="G4" s="5" t="s">
        <v>142</v>
      </c>
      <c r="H4" s="16">
        <v>0.43</v>
      </c>
      <c r="I4" s="17">
        <f t="shared" ref="I4:I17" si="0">IF(H4="","",(IF($C$20&lt;25%,"n/a",IF(H4&lt;=($D$20+$A$20),H4,"Descartado"))))</f>
        <v>0.43</v>
      </c>
    </row>
    <row r="5" spans="1:9" x14ac:dyDescent="0.25">
      <c r="A5" s="48"/>
      <c r="B5" s="42"/>
      <c r="C5" s="44"/>
      <c r="D5" s="46"/>
      <c r="E5" s="47"/>
      <c r="F5" s="47"/>
      <c r="G5" s="5" t="s">
        <v>144</v>
      </c>
      <c r="H5" s="16">
        <v>4.5</v>
      </c>
      <c r="I5" s="17" t="str">
        <f t="shared" si="0"/>
        <v>Descartado</v>
      </c>
    </row>
    <row r="6" spans="1:9" x14ac:dyDescent="0.25">
      <c r="A6" s="48"/>
      <c r="B6" s="42"/>
      <c r="C6" s="44"/>
      <c r="D6" s="46"/>
      <c r="E6" s="47"/>
      <c r="F6" s="47"/>
      <c r="G6" s="5" t="s">
        <v>145</v>
      </c>
      <c r="H6" s="16">
        <v>0.63</v>
      </c>
      <c r="I6" s="17">
        <f t="shared" si="0"/>
        <v>0.63</v>
      </c>
    </row>
    <row r="7" spans="1:9" x14ac:dyDescent="0.25">
      <c r="A7" s="48"/>
      <c r="B7" s="42"/>
      <c r="C7" s="44"/>
      <c r="D7" s="46"/>
      <c r="E7" s="47"/>
      <c r="F7" s="47"/>
      <c r="G7" s="5" t="s">
        <v>146</v>
      </c>
      <c r="H7" s="16">
        <v>5.04</v>
      </c>
      <c r="I7" s="17" t="str">
        <f t="shared" si="0"/>
        <v>Descartado</v>
      </c>
    </row>
    <row r="8" spans="1:9" x14ac:dyDescent="0.25">
      <c r="A8" s="48"/>
      <c r="B8" s="42"/>
      <c r="C8" s="44"/>
      <c r="D8" s="46"/>
      <c r="E8" s="47"/>
      <c r="F8" s="47"/>
      <c r="G8" s="5" t="s">
        <v>147</v>
      </c>
      <c r="H8" s="16">
        <v>0.28999999999999998</v>
      </c>
      <c r="I8" s="17">
        <f t="shared" si="0"/>
        <v>0.28999999999999998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2.233628587448385</v>
      </c>
      <c r="B20" s="8">
        <f>COUNT(H3:H17)</f>
        <v>6</v>
      </c>
      <c r="C20" s="9">
        <f>IF(B20&lt;2,"n/a",(A20/D20))</f>
        <v>1.1755939933938868</v>
      </c>
      <c r="D20" s="10">
        <f>IFERROR(ROUND(AVERAGE(H3:H17),2),"")</f>
        <v>1.9</v>
      </c>
      <c r="E20" s="15">
        <f>IFERROR(ROUND(IF(B20&lt;2,"n/a",(IF(C20&lt;=25%,"n/a",AVERAGE(I3:I17)))),2),"n/a")</f>
        <v>0.46</v>
      </c>
      <c r="F20" s="10">
        <f>IFERROR(ROUND(MEDIAN(H3:H17),2),"")</f>
        <v>0.56999999999999995</v>
      </c>
      <c r="G20" s="11" t="str">
        <f>IFERROR(INDEX(G3:G17,MATCH(H20,H3:H17,0)),"")</f>
        <v>MACEIO DEDETIZACAO E ALO LIMPEZA LTDA</v>
      </c>
      <c r="H20" s="12">
        <f>F3</f>
        <v>0.28999999999999998</v>
      </c>
    </row>
    <row r="22" spans="1:9" x14ac:dyDescent="0.25">
      <c r="G22" s="13" t="s">
        <v>18</v>
      </c>
      <c r="H22" s="14">
        <f>IF(C20&lt;=25%,D20,MIN(E20:F20))</f>
        <v>0.46</v>
      </c>
    </row>
    <row r="23" spans="1:9" x14ac:dyDescent="0.25">
      <c r="G23" s="13" t="s">
        <v>5</v>
      </c>
      <c r="H23" s="14">
        <f>ROUND(H22,2)*D3</f>
        <v>3400.32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94</v>
      </c>
      <c r="B3" s="41" t="s">
        <v>123</v>
      </c>
      <c r="C3" s="43" t="s">
        <v>31</v>
      </c>
      <c r="D3" s="46">
        <v>300</v>
      </c>
      <c r="E3" s="47">
        <f>IF(C20&lt;=25%,D20,MIN(E20:F20))</f>
        <v>5.12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2.33</v>
      </c>
      <c r="I7" s="17">
        <f t="shared" si="0"/>
        <v>2.33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6.1936744642600701</v>
      </c>
      <c r="B20" s="8">
        <f>COUNT(H3:H17)</f>
        <v>6</v>
      </c>
      <c r="C20" s="9">
        <f>IF(B20&lt;2,"n/a",(A20/D20))</f>
        <v>0.86023256448056529</v>
      </c>
      <c r="D20" s="10">
        <f>IFERROR(ROUND(AVERAGE(H3:H17),2),"")</f>
        <v>7.2</v>
      </c>
      <c r="E20" s="15">
        <f>IFERROR(ROUND(IF(B20&lt;2,"n/a",(IF(C20&lt;=25%,"n/a",AVERAGE(I3:I17)))),2),"n/a")</f>
        <v>5.12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5.12</v>
      </c>
    </row>
    <row r="23" spans="1:9" x14ac:dyDescent="0.25">
      <c r="G23" s="13" t="s">
        <v>5</v>
      </c>
      <c r="H23" s="14">
        <f>ROUND(H22,2)*D3</f>
        <v>1536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95</v>
      </c>
      <c r="B3" s="41" t="s">
        <v>124</v>
      </c>
      <c r="C3" s="43" t="s">
        <v>31</v>
      </c>
      <c r="D3" s="46">
        <v>110</v>
      </c>
      <c r="E3" s="47">
        <f>IF(C20&lt;=25%,D20,MIN(E20:F20))</f>
        <v>6.47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9.09</v>
      </c>
      <c r="I7" s="17">
        <f t="shared" si="0"/>
        <v>9.09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5.7278592740267644</v>
      </c>
      <c r="B20" s="8">
        <f>COUNT(H3:H17)</f>
        <v>6</v>
      </c>
      <c r="C20" s="9">
        <f>IF(B20&lt;2,"n/a",(A20/D20))</f>
        <v>0.68761816014727062</v>
      </c>
      <c r="D20" s="10">
        <f>IFERROR(ROUND(AVERAGE(H3:H17),2),"")</f>
        <v>8.33</v>
      </c>
      <c r="E20" s="15">
        <f>IFERROR(ROUND(IF(B20&lt;2,"n/a",(IF(C20&lt;=25%,"n/a",AVERAGE(I3:I17)))),2),"n/a")</f>
        <v>6.47</v>
      </c>
      <c r="F20" s="10">
        <f>IFERROR(ROUND(MEDIAN(H3:H17),2),"")</f>
        <v>9.0500000000000007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6.47</v>
      </c>
    </row>
    <row r="23" spans="1:9" x14ac:dyDescent="0.25">
      <c r="G23" s="13" t="s">
        <v>5</v>
      </c>
      <c r="H23" s="14">
        <f>ROUND(H22,2)*D3</f>
        <v>711.69999999999993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96</v>
      </c>
      <c r="B3" s="41" t="s">
        <v>125</v>
      </c>
      <c r="C3" s="43" t="s">
        <v>31</v>
      </c>
      <c r="D3" s="46">
        <v>150</v>
      </c>
      <c r="E3" s="47">
        <f>IF(C20&lt;=25%,D20,MIN(E20:F20))</f>
        <v>5.98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6.66</v>
      </c>
      <c r="I7" s="17">
        <f t="shared" si="0"/>
        <v>6.66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5.7489936391558487</v>
      </c>
      <c r="B20" s="8">
        <f>COUNT(H3:H17)</f>
        <v>6</v>
      </c>
      <c r="C20" s="9">
        <f>IF(B20&lt;2,"n/a",(A20/D20))</f>
        <v>0.72588303524695064</v>
      </c>
      <c r="D20" s="10">
        <f>IFERROR(ROUND(AVERAGE(H3:H17),2),"")</f>
        <v>7.92</v>
      </c>
      <c r="E20" s="15">
        <f>IFERROR(ROUND(IF(B20&lt;2,"n/a",(IF(C20&lt;=25%,"n/a",AVERAGE(I3:I17)))),2),"n/a")</f>
        <v>5.98</v>
      </c>
      <c r="F20" s="10">
        <f>IFERROR(ROUND(MEDIAN(H3:H17),2),"")</f>
        <v>7.83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5.98</v>
      </c>
    </row>
    <row r="23" spans="1:9" x14ac:dyDescent="0.25">
      <c r="G23" s="13" t="s">
        <v>5</v>
      </c>
      <c r="H23" s="14">
        <f>ROUND(H22,2)*D3</f>
        <v>897.00000000000011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97</v>
      </c>
      <c r="B3" s="41" t="s">
        <v>126</v>
      </c>
      <c r="C3" s="43" t="s">
        <v>31</v>
      </c>
      <c r="D3" s="46">
        <v>176.23</v>
      </c>
      <c r="E3" s="47">
        <f>IF(C20&lt;=25%,D20,MIN(E20:F20))</f>
        <v>5.9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6.24</v>
      </c>
      <c r="I7" s="17">
        <f t="shared" si="0"/>
        <v>6.24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5.7699524367462214</v>
      </c>
      <c r="B20" s="8">
        <f>COUNT(H3:H17)</f>
        <v>6</v>
      </c>
      <c r="C20" s="9">
        <f>IF(B20&lt;2,"n/a",(A20/D20))</f>
        <v>0.73502578812053776</v>
      </c>
      <c r="D20" s="10">
        <f>IFERROR(ROUND(AVERAGE(H3:H17),2),"")</f>
        <v>7.85</v>
      </c>
      <c r="E20" s="15">
        <f>IFERROR(ROUND(IF(B20&lt;2,"n/a",(IF(C20&lt;=25%,"n/a",AVERAGE(I3:I17)))),2),"n/a")</f>
        <v>5.9</v>
      </c>
      <c r="F20" s="10">
        <f>IFERROR(ROUND(MEDIAN(H3:H17),2),"")</f>
        <v>7.62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5.9</v>
      </c>
    </row>
    <row r="23" spans="1:9" x14ac:dyDescent="0.25">
      <c r="G23" s="13" t="s">
        <v>5</v>
      </c>
      <c r="H23" s="14">
        <f>ROUND(H22,2)*D3</f>
        <v>1039.7570000000001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98</v>
      </c>
      <c r="B3" s="41" t="s">
        <v>127</v>
      </c>
      <c r="C3" s="43" t="s">
        <v>31</v>
      </c>
      <c r="D3" s="46">
        <v>190.4</v>
      </c>
      <c r="E3" s="47">
        <f>IF(C20&lt;=25%,D20,MIN(E20:F20))</f>
        <v>5.81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5.77</v>
      </c>
      <c r="I7" s="17">
        <f t="shared" si="0"/>
        <v>5.77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5.7993302986152733</v>
      </c>
      <c r="B20" s="8">
        <f>COUNT(H3:H17)</f>
        <v>6</v>
      </c>
      <c r="C20" s="9">
        <f>IF(B20&lt;2,"n/a",(A20/D20))</f>
        <v>0.74637455580634149</v>
      </c>
      <c r="D20" s="10">
        <f>IFERROR(ROUND(AVERAGE(H3:H17),2),"")</f>
        <v>7.77</v>
      </c>
      <c r="E20" s="15">
        <f>IFERROR(ROUND(IF(B20&lt;2,"n/a",(IF(C20&lt;=25%,"n/a",AVERAGE(I3:I17)))),2),"n/a")</f>
        <v>5.81</v>
      </c>
      <c r="F20" s="10">
        <f>IFERROR(ROUND(MEDIAN(H3:H17),2),"")</f>
        <v>7.39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5.81</v>
      </c>
    </row>
    <row r="23" spans="1:9" x14ac:dyDescent="0.25">
      <c r="G23" s="13" t="s">
        <v>5</v>
      </c>
      <c r="H23" s="14">
        <f>ROUND(H22,2)*D3</f>
        <v>1106.2239999999999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0" t="s">
        <v>6</v>
      </c>
      <c r="B1" s="40"/>
      <c r="C1" s="40"/>
      <c r="D1" s="40"/>
      <c r="E1" s="40"/>
      <c r="F1" s="40"/>
      <c r="G1" s="40"/>
      <c r="H1" s="40"/>
      <c r="I1" s="4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7</v>
      </c>
      <c r="F2" s="28" t="s">
        <v>8</v>
      </c>
      <c r="G2" s="28" t="s">
        <v>9</v>
      </c>
      <c r="H2" s="28" t="s">
        <v>10</v>
      </c>
      <c r="I2" s="28" t="s">
        <v>11</v>
      </c>
    </row>
    <row r="3" spans="1:9" x14ac:dyDescent="0.25">
      <c r="A3" s="48">
        <v>99</v>
      </c>
      <c r="B3" s="41" t="s">
        <v>128</v>
      </c>
      <c r="C3" s="43" t="s">
        <v>31</v>
      </c>
      <c r="D3" s="46">
        <v>425</v>
      </c>
      <c r="E3" s="47">
        <f>IF(C20&lt;=25%,D20,MIN(E20:F20))</f>
        <v>5.17</v>
      </c>
      <c r="F3" s="47">
        <f>MIN(H3:H17)</f>
        <v>0.5</v>
      </c>
      <c r="G3" s="5" t="s">
        <v>139</v>
      </c>
      <c r="H3" s="16">
        <v>17.613</v>
      </c>
      <c r="I3" s="17" t="str">
        <f>IF(H3="","",(IF($C$20&lt;25%,"n/a",IF(H3&lt;=($D$20+$A$20),H3,"Descartado"))))</f>
        <v>Descartado</v>
      </c>
    </row>
    <row r="4" spans="1:9" x14ac:dyDescent="0.25">
      <c r="A4" s="48"/>
      <c r="B4" s="42"/>
      <c r="C4" s="44"/>
      <c r="D4" s="46"/>
      <c r="E4" s="47"/>
      <c r="F4" s="47"/>
      <c r="G4" s="5" t="s">
        <v>143</v>
      </c>
      <c r="H4" s="16">
        <v>9</v>
      </c>
      <c r="I4" s="17">
        <f t="shared" ref="I4:I17" si="0">IF(H4="","",(IF($C$20&lt;25%,"n/a",IF(H4&lt;=($D$20+$A$20),H4,"Descartado"))))</f>
        <v>9</v>
      </c>
    </row>
    <row r="5" spans="1:9" x14ac:dyDescent="0.25">
      <c r="A5" s="48"/>
      <c r="B5" s="42"/>
      <c r="C5" s="44"/>
      <c r="D5" s="46"/>
      <c r="E5" s="47"/>
      <c r="F5" s="47"/>
      <c r="G5" s="5" t="s">
        <v>140</v>
      </c>
      <c r="H5" s="16">
        <f>250/27</f>
        <v>9.2592592592592595</v>
      </c>
      <c r="I5" s="17">
        <f t="shared" si="0"/>
        <v>9.2592592592592595</v>
      </c>
    </row>
    <row r="6" spans="1:9" x14ac:dyDescent="0.25">
      <c r="A6" s="48"/>
      <c r="B6" s="42"/>
      <c r="C6" s="44"/>
      <c r="D6" s="46"/>
      <c r="E6" s="47"/>
      <c r="F6" s="47"/>
      <c r="G6" s="5" t="s">
        <v>141</v>
      </c>
      <c r="H6" s="16">
        <f>0.1+0.1+0.1+0.1+0.1</f>
        <v>0.5</v>
      </c>
      <c r="I6" s="17">
        <f t="shared" si="0"/>
        <v>0.5</v>
      </c>
    </row>
    <row r="7" spans="1:9" x14ac:dyDescent="0.25">
      <c r="A7" s="48"/>
      <c r="B7" s="42"/>
      <c r="C7" s="44"/>
      <c r="D7" s="46"/>
      <c r="E7" s="47"/>
      <c r="F7" s="47"/>
      <c r="G7" s="5" t="s">
        <v>142</v>
      </c>
      <c r="H7" s="16">
        <v>2.58</v>
      </c>
      <c r="I7" s="17">
        <f t="shared" si="0"/>
        <v>2.58</v>
      </c>
    </row>
    <row r="8" spans="1:9" x14ac:dyDescent="0.25">
      <c r="A8" s="48"/>
      <c r="B8" s="42"/>
      <c r="C8" s="44"/>
      <c r="D8" s="46"/>
      <c r="E8" s="47"/>
      <c r="F8" s="47"/>
      <c r="G8" s="5" t="s">
        <v>144</v>
      </c>
      <c r="H8" s="16">
        <v>4.5</v>
      </c>
      <c r="I8" s="17">
        <f t="shared" si="0"/>
        <v>4.5</v>
      </c>
    </row>
    <row r="9" spans="1:9" x14ac:dyDescent="0.25">
      <c r="A9" s="48"/>
      <c r="B9" s="42"/>
      <c r="C9" s="44"/>
      <c r="D9" s="46"/>
      <c r="E9" s="47"/>
      <c r="F9" s="47"/>
      <c r="G9" s="5"/>
      <c r="H9" s="16"/>
      <c r="I9" s="17" t="str">
        <f t="shared" si="0"/>
        <v/>
      </c>
    </row>
    <row r="10" spans="1:9" x14ac:dyDescent="0.25">
      <c r="A10" s="48"/>
      <c r="B10" s="42"/>
      <c r="C10" s="44"/>
      <c r="D10" s="46"/>
      <c r="E10" s="47"/>
      <c r="F10" s="47"/>
      <c r="G10" s="5"/>
      <c r="H10" s="16"/>
      <c r="I10" s="17" t="str">
        <f t="shared" si="0"/>
        <v/>
      </c>
    </row>
    <row r="11" spans="1:9" x14ac:dyDescent="0.25">
      <c r="A11" s="48"/>
      <c r="B11" s="42"/>
      <c r="C11" s="44"/>
      <c r="D11" s="46"/>
      <c r="E11" s="47"/>
      <c r="F11" s="47"/>
      <c r="G11" s="5"/>
      <c r="H11" s="16"/>
      <c r="I11" s="17" t="str">
        <f t="shared" si="0"/>
        <v/>
      </c>
    </row>
    <row r="12" spans="1:9" x14ac:dyDescent="0.25">
      <c r="A12" s="48"/>
      <c r="B12" s="42"/>
      <c r="C12" s="44"/>
      <c r="D12" s="46"/>
      <c r="E12" s="47"/>
      <c r="F12" s="47"/>
      <c r="G12" s="5"/>
      <c r="H12" s="16"/>
      <c r="I12" s="17" t="str">
        <f t="shared" si="0"/>
        <v/>
      </c>
    </row>
    <row r="13" spans="1:9" x14ac:dyDescent="0.25">
      <c r="A13" s="48"/>
      <c r="B13" s="42"/>
      <c r="C13" s="44"/>
      <c r="D13" s="46"/>
      <c r="E13" s="47"/>
      <c r="F13" s="47"/>
      <c r="G13" s="5"/>
      <c r="H13" s="16"/>
      <c r="I13" s="17" t="str">
        <f t="shared" si="0"/>
        <v/>
      </c>
    </row>
    <row r="14" spans="1:9" x14ac:dyDescent="0.25">
      <c r="A14" s="48"/>
      <c r="B14" s="42"/>
      <c r="C14" s="44"/>
      <c r="D14" s="46"/>
      <c r="E14" s="47"/>
      <c r="F14" s="47"/>
      <c r="G14" s="5"/>
      <c r="H14" s="16"/>
      <c r="I14" s="17" t="str">
        <f t="shared" si="0"/>
        <v/>
      </c>
    </row>
    <row r="15" spans="1:9" x14ac:dyDescent="0.25">
      <c r="A15" s="48"/>
      <c r="B15" s="42"/>
      <c r="C15" s="44"/>
      <c r="D15" s="46"/>
      <c r="E15" s="47"/>
      <c r="F15" s="47"/>
      <c r="G15" s="5"/>
      <c r="H15" s="16"/>
      <c r="I15" s="17" t="str">
        <f t="shared" si="0"/>
        <v/>
      </c>
    </row>
    <row r="16" spans="1:9" x14ac:dyDescent="0.25">
      <c r="A16" s="48"/>
      <c r="B16" s="42"/>
      <c r="C16" s="44"/>
      <c r="D16" s="46"/>
      <c r="E16" s="47"/>
      <c r="F16" s="47"/>
      <c r="G16" s="5"/>
      <c r="H16" s="16"/>
      <c r="I16" s="17" t="str">
        <f t="shared" si="0"/>
        <v/>
      </c>
    </row>
    <row r="17" spans="1:9" x14ac:dyDescent="0.25">
      <c r="A17" s="48"/>
      <c r="B17" s="42"/>
      <c r="C17" s="45"/>
      <c r="D17" s="46"/>
      <c r="E17" s="47"/>
      <c r="F17" s="47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12</v>
      </c>
      <c r="B19" s="28" t="s">
        <v>13</v>
      </c>
      <c r="C19" s="28" t="s">
        <v>23</v>
      </c>
      <c r="D19" s="28" t="s">
        <v>14</v>
      </c>
      <c r="E19" s="28" t="s">
        <v>15</v>
      </c>
      <c r="F19" s="28" t="s">
        <v>16</v>
      </c>
      <c r="G19" s="39" t="s">
        <v>17</v>
      </c>
      <c r="H19" s="39"/>
    </row>
    <row r="20" spans="1:9" x14ac:dyDescent="0.25">
      <c r="A20" s="8">
        <f>IF(B20&lt;2,"n/a",(_xlfn.STDEV.S(H3:H17)))</f>
        <v>6.1550777721790757</v>
      </c>
      <c r="B20" s="8">
        <f>COUNT(H3:H17)</f>
        <v>6</v>
      </c>
      <c r="C20" s="9">
        <f>IF(B20&lt;2,"n/a",(A20/D20))</f>
        <v>0.85014886356064578</v>
      </c>
      <c r="D20" s="10">
        <f>IFERROR(ROUND(AVERAGE(H3:H17),2),"")</f>
        <v>7.24</v>
      </c>
      <c r="E20" s="15">
        <f>IFERROR(ROUND(IF(B20&lt;2,"n/a",(IF(C20&lt;=25%,"n/a",AVERAGE(I3:I17)))),2),"n/a")</f>
        <v>5.17</v>
      </c>
      <c r="F20" s="10">
        <f>IFERROR(ROUND(MEDIAN(H3:H17),2),"")</f>
        <v>6.75</v>
      </c>
      <c r="G20" s="11" t="str">
        <f>IFERROR(INDEX(G3:G17,MATCH(H20,H3:H17,0)),"")</f>
        <v>GLOBAL COMERCIO VAREJISTA E SERVICOS (EM RECARGAS DE EXTINTORES LTDA)</v>
      </c>
      <c r="H20" s="12">
        <f>F3</f>
        <v>0.5</v>
      </c>
    </row>
    <row r="22" spans="1:9" x14ac:dyDescent="0.25">
      <c r="G22" s="13" t="s">
        <v>18</v>
      </c>
      <c r="H22" s="14">
        <f>IF(C20&lt;=25%,D20,MIN(E20:F20))</f>
        <v>5.17</v>
      </c>
    </row>
    <row r="23" spans="1:9" x14ac:dyDescent="0.25">
      <c r="G23" s="13" t="s">
        <v>5</v>
      </c>
      <c r="H23" s="14">
        <f>ROUND(H22,2)*D3</f>
        <v>2197.25</v>
      </c>
    </row>
    <row r="25" spans="1:9" x14ac:dyDescent="0.25">
      <c r="A25" s="2" t="s">
        <v>26</v>
      </c>
    </row>
    <row r="26" spans="1:9" x14ac:dyDescent="0.25">
      <c r="A26" s="2" t="s">
        <v>24</v>
      </c>
    </row>
    <row r="27" spans="1:9" x14ac:dyDescent="0.25">
      <c r="A27" s="2" t="s">
        <v>19</v>
      </c>
    </row>
    <row r="28" spans="1:9" x14ac:dyDescent="0.25">
      <c r="A28" s="2" t="s">
        <v>20</v>
      </c>
    </row>
    <row r="29" spans="1:9" x14ac:dyDescent="0.25">
      <c r="A29" s="2" t="s">
        <v>21</v>
      </c>
    </row>
    <row r="30" spans="1:9" x14ac:dyDescent="0.25">
      <c r="A30" s="2" t="s">
        <v>22</v>
      </c>
    </row>
    <row r="31" spans="1:9" x14ac:dyDescent="0.25">
      <c r="A31" s="2" t="s">
        <v>25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105</vt:i4>
      </vt:variant>
      <vt:variant>
        <vt:lpstr>Intervalos nomeados</vt:lpstr>
      </vt:variant>
      <vt:variant>
        <vt:i4>2</vt:i4>
      </vt:variant>
    </vt:vector>
  </HeadingPairs>
  <TitlesOfParts>
    <vt:vector size="107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Item51</vt:lpstr>
      <vt:lpstr>Item52</vt:lpstr>
      <vt:lpstr>Item53</vt:lpstr>
      <vt:lpstr>Item54</vt:lpstr>
      <vt:lpstr>Item55</vt:lpstr>
      <vt:lpstr>Item56</vt:lpstr>
      <vt:lpstr>Item57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Item95</vt:lpstr>
      <vt:lpstr>Item96</vt:lpstr>
      <vt:lpstr>Item97</vt:lpstr>
      <vt:lpstr>Item98</vt:lpstr>
      <vt:lpstr>Item99</vt:lpstr>
      <vt:lpstr>Item100</vt:lpstr>
      <vt:lpstr>Item101</vt:lpstr>
      <vt:lpstr>Item102</vt:lpstr>
      <vt:lpstr>Item103</vt:lpstr>
      <vt:lpstr>Item104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2025-07-09T17:22:34Z</cp:lastPrinted>
  <dcterms:created xsi:type="dcterms:W3CDTF">2023-11-07T17:10:34Z</dcterms:created>
  <dcterms:modified xsi:type="dcterms:W3CDTF">2025-08-07T14:41:23Z</dcterms:modified>
</cp:coreProperties>
</file>